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10\01_VÝZVA\na E-ZAK\"/>
    </mc:Choice>
  </mc:AlternateContent>
  <bookViews>
    <workbookView xWindow="0" yWindow="0" windowWidth="28800" windowHeight="12300"/>
  </bookViews>
  <sheets>
    <sheet name="Rekapitulace stavby" sheetId="1" r:id="rId1"/>
    <sheet name="01 - Elektromontáže" sheetId="2" r:id="rId2"/>
    <sheet name="02 - Zemní práce" sheetId="3" r:id="rId3"/>
    <sheet name="03 - VON" sheetId="4" r:id="rId4"/>
  </sheets>
  <definedNames>
    <definedName name="_xlnm._FilterDatabase" localSheetId="1" hidden="1">'01 - Elektromontáže'!$C$80:$K$146</definedName>
    <definedName name="_xlnm._FilterDatabase" localSheetId="2" hidden="1">'02 - Zemní práce'!$C$82:$K$117</definedName>
    <definedName name="_xlnm._FilterDatabase" localSheetId="3" hidden="1">'03 - VON'!$C$78:$K$85</definedName>
    <definedName name="_xlnm.Print_Titles" localSheetId="1">'01 - Elektromontáže'!$80:$80</definedName>
    <definedName name="_xlnm.Print_Titles" localSheetId="2">'02 - Zemní práce'!$82:$82</definedName>
    <definedName name="_xlnm.Print_Titles" localSheetId="3">'03 - VON'!$78:$78</definedName>
    <definedName name="_xlnm.Print_Titles" localSheetId="0">'Rekapitulace stavby'!$52:$52</definedName>
    <definedName name="_xlnm.Print_Area" localSheetId="1">'01 - Elektromontáže'!$C$4:$J$39,'01 - Elektromontáže'!$C$45:$J$62,'01 - Elektromontáže'!$C$68:$K$146</definedName>
    <definedName name="_xlnm.Print_Area" localSheetId="2">'02 - Zemní práce'!$C$4:$J$39,'02 - Zemní práce'!$C$45:$J$64,'02 - Zemní práce'!$C$70:$K$117</definedName>
    <definedName name="_xlnm.Print_Area" localSheetId="3">'03 - VON'!$C$4:$J$39,'03 - VON'!$C$45:$J$60,'03 - VON'!$C$66:$K$85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 s="1"/>
  <c r="BI82" i="4"/>
  <c r="BH82" i="4"/>
  <c r="BG82" i="4"/>
  <c r="BF82" i="4"/>
  <c r="T82" i="4"/>
  <c r="R82" i="4"/>
  <c r="P82" i="4"/>
  <c r="BK82" i="4"/>
  <c r="J82" i="4"/>
  <c r="BE82" i="4" s="1"/>
  <c r="BI81" i="4"/>
  <c r="BH81" i="4"/>
  <c r="BG81" i="4"/>
  <c r="F35" i="4" s="1"/>
  <c r="BB57" i="1" s="1"/>
  <c r="BF81" i="4"/>
  <c r="T81" i="4"/>
  <c r="R81" i="4"/>
  <c r="P81" i="4"/>
  <c r="BK81" i="4"/>
  <c r="J81" i="4"/>
  <c r="BE81" i="4" s="1"/>
  <c r="BI80" i="4"/>
  <c r="F37" i="4" s="1"/>
  <c r="BD57" i="1" s="1"/>
  <c r="BH80" i="4"/>
  <c r="F36" i="4"/>
  <c r="BC57" i="1" s="1"/>
  <c r="BG80" i="4"/>
  <c r="BF80" i="4"/>
  <c r="J34" i="4" s="1"/>
  <c r="AW57" i="1" s="1"/>
  <c r="F34" i="4"/>
  <c r="BA57" i="1" s="1"/>
  <c r="T80" i="4"/>
  <c r="T79" i="4" s="1"/>
  <c r="R80" i="4"/>
  <c r="R79" i="4" s="1"/>
  <c r="P80" i="4"/>
  <c r="P79" i="4" s="1"/>
  <c r="AU57" i="1" s="1"/>
  <c r="BK80" i="4"/>
  <c r="BK79" i="4" s="1"/>
  <c r="J79" i="4" s="1"/>
  <c r="J80" i="4"/>
  <c r="BE80" i="4"/>
  <c r="F73" i="4"/>
  <c r="E71" i="4"/>
  <c r="F52" i="4"/>
  <c r="E50" i="4"/>
  <c r="J24" i="4"/>
  <c r="E24" i="4"/>
  <c r="J55" i="4" s="1"/>
  <c r="J76" i="4"/>
  <c r="J23" i="4"/>
  <c r="J21" i="4"/>
  <c r="E21" i="4"/>
  <c r="J75" i="4" s="1"/>
  <c r="J20" i="4"/>
  <c r="J18" i="4"/>
  <c r="E18" i="4"/>
  <c r="F76" i="4"/>
  <c r="F55" i="4"/>
  <c r="J17" i="4"/>
  <c r="J15" i="4"/>
  <c r="E15" i="4"/>
  <c r="F75" i="4"/>
  <c r="F54" i="4"/>
  <c r="J14" i="4"/>
  <c r="J12" i="4"/>
  <c r="J73" i="4"/>
  <c r="J52" i="4"/>
  <c r="E7" i="4"/>
  <c r="E69" i="4"/>
  <c r="E48" i="4"/>
  <c r="J37" i="3"/>
  <c r="J36" i="3"/>
  <c r="AY56" i="1"/>
  <c r="J35" i="3"/>
  <c r="AX56" i="1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T90" i="3"/>
  <c r="T89" i="3" s="1"/>
  <c r="R91" i="3"/>
  <c r="R90" i="3" s="1"/>
  <c r="R89" i="3" s="1"/>
  <c r="P91" i="3"/>
  <c r="P90" i="3"/>
  <c r="P89" i="3" s="1"/>
  <c r="BK91" i="3"/>
  <c r="BK90" i="3" s="1"/>
  <c r="J91" i="3"/>
  <c r="BE91" i="3"/>
  <c r="BI88" i="3"/>
  <c r="BH88" i="3"/>
  <c r="BG88" i="3"/>
  <c r="BF88" i="3"/>
  <c r="T88" i="3"/>
  <c r="R88" i="3"/>
  <c r="R85" i="3" s="1"/>
  <c r="R84" i="3" s="1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F37" i="3"/>
  <c r="BD56" i="1" s="1"/>
  <c r="BH86" i="3"/>
  <c r="F36" i="3" s="1"/>
  <c r="BC56" i="1" s="1"/>
  <c r="BG86" i="3"/>
  <c r="F35" i="3"/>
  <c r="BB56" i="1" s="1"/>
  <c r="BF86" i="3"/>
  <c r="J34" i="3" s="1"/>
  <c r="AW56" i="1" s="1"/>
  <c r="T86" i="3"/>
  <c r="T85" i="3"/>
  <c r="T84" i="3" s="1"/>
  <c r="T83" i="3" s="1"/>
  <c r="R86" i="3"/>
  <c r="P86" i="3"/>
  <c r="P85" i="3"/>
  <c r="P84" i="3" s="1"/>
  <c r="P83" i="3" s="1"/>
  <c r="AU56" i="1" s="1"/>
  <c r="BK86" i="3"/>
  <c r="BK85" i="3" s="1"/>
  <c r="J86" i="3"/>
  <c r="BE86" i="3" s="1"/>
  <c r="F77" i="3"/>
  <c r="E75" i="3"/>
  <c r="F52" i="3"/>
  <c r="E50" i="3"/>
  <c r="J24" i="3"/>
  <c r="E24" i="3"/>
  <c r="J80" i="3" s="1"/>
  <c r="J55" i="3"/>
  <c r="J23" i="3"/>
  <c r="J21" i="3"/>
  <c r="E21" i="3"/>
  <c r="J54" i="3" s="1"/>
  <c r="J79" i="3"/>
  <c r="J20" i="3"/>
  <c r="J18" i="3"/>
  <c r="E18" i="3"/>
  <c r="F80" i="3" s="1"/>
  <c r="J17" i="3"/>
  <c r="J15" i="3"/>
  <c r="E15" i="3"/>
  <c r="F79" i="3" s="1"/>
  <c r="F54" i="3"/>
  <c r="J14" i="3"/>
  <c r="J12" i="3"/>
  <c r="J77" i="3" s="1"/>
  <c r="J52" i="3"/>
  <c r="E7" i="3"/>
  <c r="E73" i="3" s="1"/>
  <c r="J37" i="2"/>
  <c r="J36" i="2"/>
  <c r="AY55" i="1" s="1"/>
  <c r="J35" i="2"/>
  <c r="AX55" i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T90" i="2" s="1"/>
  <c r="R91" i="2"/>
  <c r="R90" i="2"/>
  <c r="P91" i="2"/>
  <c r="P90" i="2" s="1"/>
  <c r="BK91" i="2"/>
  <c r="BK90" i="2"/>
  <c r="J90" i="2"/>
  <c r="J61" i="2" s="1"/>
  <c r="J91" i="2"/>
  <c r="BE91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T82" i="2" s="1"/>
  <c r="R85" i="2"/>
  <c r="P85" i="2"/>
  <c r="BK85" i="2"/>
  <c r="J85" i="2"/>
  <c r="BE85" i="2" s="1"/>
  <c r="BI84" i="2"/>
  <c r="BH84" i="2"/>
  <c r="BG84" i="2"/>
  <c r="F35" i="2" s="1"/>
  <c r="BB55" i="1" s="1"/>
  <c r="BB54" i="1" s="1"/>
  <c r="BF84" i="2"/>
  <c r="T84" i="2"/>
  <c r="R84" i="2"/>
  <c r="P84" i="2"/>
  <c r="BK84" i="2"/>
  <c r="J84" i="2"/>
  <c r="BE84" i="2"/>
  <c r="BI83" i="2"/>
  <c r="F37" i="2" s="1"/>
  <c r="BD55" i="1" s="1"/>
  <c r="BD54" i="1" s="1"/>
  <c r="W33" i="1" s="1"/>
  <c r="BH83" i="2"/>
  <c r="F36" i="2"/>
  <c r="BC55" i="1" s="1"/>
  <c r="BC54" i="1" s="1"/>
  <c r="BG83" i="2"/>
  <c r="BF83" i="2"/>
  <c r="J34" i="2" s="1"/>
  <c r="AW55" i="1" s="1"/>
  <c r="F34" i="2"/>
  <c r="BA55" i="1" s="1"/>
  <c r="T83" i="2"/>
  <c r="R83" i="2"/>
  <c r="R82" i="2" s="1"/>
  <c r="R81" i="2" s="1"/>
  <c r="P83" i="2"/>
  <c r="P82" i="2" s="1"/>
  <c r="BK83" i="2"/>
  <c r="BK82" i="2" s="1"/>
  <c r="J83" i="2"/>
  <c r="BE83" i="2" s="1"/>
  <c r="F75" i="2"/>
  <c r="E73" i="2"/>
  <c r="F52" i="2"/>
  <c r="E50" i="2"/>
  <c r="J24" i="2"/>
  <c r="E24" i="2"/>
  <c r="J78" i="2" s="1"/>
  <c r="J55" i="2"/>
  <c r="J23" i="2"/>
  <c r="J21" i="2"/>
  <c r="E21" i="2"/>
  <c r="J77" i="2"/>
  <c r="J54" i="2"/>
  <c r="J20" i="2"/>
  <c r="J18" i="2"/>
  <c r="E18" i="2"/>
  <c r="F55" i="2" s="1"/>
  <c r="F78" i="2"/>
  <c r="J17" i="2"/>
  <c r="J15" i="2"/>
  <c r="E15" i="2"/>
  <c r="F77" i="2" s="1"/>
  <c r="J14" i="2"/>
  <c r="J12" i="2"/>
  <c r="J75" i="2" s="1"/>
  <c r="E7" i="2"/>
  <c r="E48" i="2" s="1"/>
  <c r="E71" i="2"/>
  <c r="AS54" i="1"/>
  <c r="L50" i="1"/>
  <c r="AM50" i="1"/>
  <c r="AM49" i="1"/>
  <c r="L49" i="1"/>
  <c r="AM47" i="1"/>
  <c r="L47" i="1"/>
  <c r="L45" i="1"/>
  <c r="L44" i="1"/>
  <c r="W32" i="1" l="1"/>
  <c r="AY54" i="1"/>
  <c r="BK84" i="3"/>
  <c r="J85" i="3"/>
  <c r="J61" i="3" s="1"/>
  <c r="J33" i="4"/>
  <c r="AV57" i="1" s="1"/>
  <c r="AT57" i="1" s="1"/>
  <c r="J82" i="2"/>
  <c r="J60" i="2" s="1"/>
  <c r="BK81" i="2"/>
  <c r="J81" i="2" s="1"/>
  <c r="P81" i="2"/>
  <c r="AU55" i="1" s="1"/>
  <c r="AU54" i="1" s="1"/>
  <c r="AX54" i="1"/>
  <c r="W31" i="1"/>
  <c r="R83" i="3"/>
  <c r="BK89" i="3"/>
  <c r="J89" i="3" s="1"/>
  <c r="J62" i="3" s="1"/>
  <c r="J90" i="3"/>
  <c r="J63" i="3" s="1"/>
  <c r="J30" i="4"/>
  <c r="J59" i="4"/>
  <c r="J33" i="2"/>
  <c r="AV55" i="1" s="1"/>
  <c r="AT55" i="1" s="1"/>
  <c r="F33" i="2"/>
  <c r="AZ55" i="1" s="1"/>
  <c r="T81" i="2"/>
  <c r="J33" i="3"/>
  <c r="AV56" i="1" s="1"/>
  <c r="AT56" i="1" s="1"/>
  <c r="F33" i="3"/>
  <c r="AZ56" i="1" s="1"/>
  <c r="F34" i="3"/>
  <c r="BA56" i="1" s="1"/>
  <c r="BA54" i="1" s="1"/>
  <c r="F33" i="4"/>
  <c r="AZ57" i="1" s="1"/>
  <c r="J52" i="2"/>
  <c r="F54" i="2"/>
  <c r="E48" i="3"/>
  <c r="F55" i="3"/>
  <c r="J54" i="4"/>
  <c r="W30" i="1" l="1"/>
  <c r="AW54" i="1"/>
  <c r="AK30" i="1" s="1"/>
  <c r="J59" i="2"/>
  <c r="J30" i="2"/>
  <c r="J84" i="3"/>
  <c r="J60" i="3" s="1"/>
  <c r="BK83" i="3"/>
  <c r="J83" i="3" s="1"/>
  <c r="J39" i="4"/>
  <c r="AG57" i="1"/>
  <c r="AN57" i="1" s="1"/>
  <c r="AZ54" i="1"/>
  <c r="AG55" i="1" l="1"/>
  <c r="J39" i="2"/>
  <c r="J59" i="3"/>
  <c r="J30" i="3"/>
  <c r="AV54" i="1"/>
  <c r="W29" i="1"/>
  <c r="J39" i="3" l="1"/>
  <c r="AG56" i="1"/>
  <c r="AN56" i="1" s="1"/>
  <c r="AK29" i="1"/>
  <c r="AT54" i="1"/>
  <c r="AN55" i="1"/>
  <c r="AG54" i="1" l="1"/>
  <c r="AN54" i="1" l="1"/>
  <c r="AK26" i="1"/>
  <c r="AK35" i="1" s="1"/>
</calcChain>
</file>

<file path=xl/sharedStrings.xml><?xml version="1.0" encoding="utf-8"?>
<sst xmlns="http://schemas.openxmlformats.org/spreadsheetml/2006/main" count="1839" uniqueCount="479">
  <si>
    <t>Export Komplet</t>
  </si>
  <si>
    <t/>
  </si>
  <si>
    <t>2.0</t>
  </si>
  <si>
    <t>False</t>
  </si>
  <si>
    <t>{2c1e860d-59de-416c-8b07-ee3bd80d5e42}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</si>
  <si>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</si>
  <si>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</si>
  <si>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</si>
  <si>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</si>
  <si>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</si>
  <si>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</si>
  <si>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</si>
  <si>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</si>
  <si>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</si>
  <si>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</si>
  <si>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</si>
  <si>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žst Klenčí pod Čerchovem</t>
  </si>
  <si>
    <t>KSO:</t>
  </si>
  <si>
    <t>CC-CZ:</t>
  </si>
  <si>
    <t>Místo:</t>
  </si>
  <si>
    <t xml:space="preserve"> </t>
  </si>
  <si>
    <t>Datum:</t>
  </si>
  <si>
    <t>22. 11. 2018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</si>
  <si>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</si>
  <si>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</si>
  <si>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</si>
  <si>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</si>
  <si>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</si>
  <si>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</si>
  <si>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</si>
  <si>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</si>
  <si>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</si>
  <si>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</si>
  <si>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</si>
  <si>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</si>
  <si>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</si>
  <si>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</si>
  <si>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</si>
  <si>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</si>
  <si>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</si>
  <si>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</si>
  <si>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</si>
  <si>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</si>
  <si>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</si>
  <si>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</si>
  <si>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</si>
  <si>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</si>
  <si>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</si>
  <si>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</si>
  <si>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</si>
  <si>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</si>
  <si>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</si>
  <si>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</si>
  <si>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</si>
  <si>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</si>
  <si>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</si>
  <si>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</si>
  <si>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</si>
  <si>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</si>
  <si>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</si>
  <si>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</si>
  <si>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</si>
  <si>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</si>
  <si>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</si>
  <si>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</si>
  <si>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</si>
  <si>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</si>
  <si>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</si>
  <si>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</si>
  <si>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</si>
  <si>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</si>
  <si>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</si>
  <si>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</t>
  </si>
  <si>
    <t>STA</t>
  </si>
  <si>
    <t>1</t>
  </si>
  <si>
    <t>{ec64e3c4-3482-468e-91ed-89e9e9a3a184}</t>
  </si>
  <si>
    <t>2</t>
  </si>
  <si>
    <t>02</t>
  </si>
  <si>
    <t>Zemní práce</t>
  </si>
  <si>
    <t>{6f20ff9a-27b8-4ab2-8f0f-03fde284f7aa}</t>
  </si>
  <si>
    <t>03</t>
  </si>
  <si>
    <t>VON</t>
  </si>
  <si>
    <t>{d6021b71-c43b-473f-a84a-0382ef94654b}</t>
  </si>
  <si>
    <t>KRYCÍ LIST SOUPISU PRACÍ</t>
  </si>
  <si>
    <t>Objekt:</t>
  </si>
  <si>
    <t>01 - Elektromontáže</t>
  </si>
  <si>
    <t>REKAPITULACE ČLENĚNÍ SOUPISU PRACÍ</t>
  </si>
  <si>
    <t>Kód dílu - Popis</t>
  </si>
  <si>
    <t>Cena celkem [CZK]</t>
  </si>
  <si>
    <t>Náklady ze soupisu prací</t>
  </si>
  <si>
    <t>-1</t>
  </si>
  <si>
    <t>D1 - Stožáry osvětlení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</si>
  <si>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</si>
  <si>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</si>
  <si>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</si>
  <si>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</si>
  <si>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</si>
  <si>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</si>
  <si>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</si>
  <si>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</si>
  <si>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</si>
  <si>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</si>
  <si>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</si>
  <si>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</si>
  <si>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</si>
  <si>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</si>
  <si>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</si>
  <si>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Stožáry osvětlení</t>
  </si>
  <si>
    <t>ROZPOCET</t>
  </si>
  <si>
    <t>52</t>
  </si>
  <si>
    <t>K</t>
  </si>
  <si>
    <t>7493151045</t>
  </si>
  <si>
    <t>Montáž osvětlovacích stožárů včetně výstroje pevných železničních JŽ s výložníkem do 14 m bez spouštěcího zařízení - včetně připojovací svorkovnice ve třídě izolace II, kabelového vedení ke svítidlu a veškerého příslušenství a výstroje (trubkový výložník). Neobsahuje základovou konstrukci a montáž svítidla</t>
  </si>
  <si>
    <t>kus</t>
  </si>
  <si>
    <t>Sborník UOŽI 01 2019</t>
  </si>
  <si>
    <t>512</t>
  </si>
  <si>
    <t>-830546349</t>
  </si>
  <si>
    <t>M</t>
  </si>
  <si>
    <t>7493100190</t>
  </si>
  <si>
    <t>Venkovní osvětlení Osvětlovací stožáry pevné JŽ 12 Zstožár železniční</t>
  </si>
  <si>
    <t>8</t>
  </si>
  <si>
    <t>4</t>
  </si>
  <si>
    <t>916906075</t>
  </si>
  <si>
    <t>6</t>
  </si>
  <si>
    <t>7493100410</t>
  </si>
  <si>
    <t>Venkovní osvětlení Výložníky pro osvětlovací stožáry JŽ 1-900/ Zvýložník ke stožáru JŽ, JŽD</t>
  </si>
  <si>
    <t>1676570561</t>
  </si>
  <si>
    <t>P</t>
  </si>
  <si>
    <t>Poznámka k položce:_x000D_
Použita bude stožárová redukce RS - 114/60 (redukce pro přichycení svítidla)</t>
  </si>
  <si>
    <t>50</t>
  </si>
  <si>
    <t>7493155522</t>
  </si>
  <si>
    <t>Montáž stožárových rozvodnic pro stožáry JŽ bez oddělovacího transformátoru</t>
  </si>
  <si>
    <t>-548023024</t>
  </si>
  <si>
    <t>51</t>
  </si>
  <si>
    <t>7493102020</t>
  </si>
  <si>
    <t>Venkovní osvětlení Elektrovýzbroje stožárů a stožárové rozvodnice Stožárová rozvodnice s jedním až dvěma jistícími prvky</t>
  </si>
  <si>
    <t>262144</t>
  </si>
  <si>
    <t>1679237876</t>
  </si>
  <si>
    <t>Poznámka k položce:_x000D_
Svorkovnice pojistková - EKM1271</t>
  </si>
  <si>
    <t>OST</t>
  </si>
  <si>
    <t>Ostatní</t>
  </si>
  <si>
    <t>7</t>
  </si>
  <si>
    <t>7491351010</t>
  </si>
  <si>
    <t>Montáž ocelových profilů tyčí, úhelníků</t>
  </si>
  <si>
    <t>kg</t>
  </si>
  <si>
    <t>-1526135279</t>
  </si>
  <si>
    <t>7497100160</t>
  </si>
  <si>
    <t>Základy trakčního vedení Ochrana stožáru TV</t>
  </si>
  <si>
    <t>-2106284216</t>
  </si>
  <si>
    <t>9</t>
  </si>
  <si>
    <t>7491652010</t>
  </si>
  <si>
    <t>Montáž vnějšího uzemnění uzemňovacích vodičů v zemi z pozinkované oceli (FeZn) do 120 mm2</t>
  </si>
  <si>
    <t>m</t>
  </si>
  <si>
    <t>-1307640774</t>
  </si>
  <si>
    <t>10</t>
  </si>
  <si>
    <t>7491600190</t>
  </si>
  <si>
    <t>Uzemnění Vnější Uzemňovací vedení v zemi, kruhovým vodičem FeZn do D=10 mm</t>
  </si>
  <si>
    <t>605500365</t>
  </si>
  <si>
    <t>11</t>
  </si>
  <si>
    <t>7491652084</t>
  </si>
  <si>
    <t>Montáž vnějšího uzemnění ostatní práce spoj uzemňovacích vodičů svařováním vč. zaizolování</t>
  </si>
  <si>
    <t>2050272557</t>
  </si>
  <si>
    <t>12</t>
  </si>
  <si>
    <t>7491601740</t>
  </si>
  <si>
    <t>Uzemnění Hromosvodné vedení Svorka SZ - litina</t>
  </si>
  <si>
    <t>536104732</t>
  </si>
  <si>
    <t>Poznámka k položce:_x000D_
Použito pro připojení drátu - svorka na osvětlovací stožár</t>
  </si>
  <si>
    <t>13</t>
  </si>
  <si>
    <t>7491654010</t>
  </si>
  <si>
    <t>Montáž svorek spojovacích se 2 šrouby (typ SS, SO, SR03, aj.)</t>
  </si>
  <si>
    <t>1272481419</t>
  </si>
  <si>
    <t>14</t>
  </si>
  <si>
    <t>7491601490</t>
  </si>
  <si>
    <t>Uzemnění Hromosvodné vedení Svorka SS</t>
  </si>
  <si>
    <t>-818521535</t>
  </si>
  <si>
    <t>48</t>
  </si>
  <si>
    <t>7492553010</t>
  </si>
  <si>
    <t>Montáž kabelů 2- a 3-žílových Cu do 16 mm2 - uložení do země, chráničky, na rošty, pod omítku apod.</t>
  </si>
  <si>
    <t>-776082527</t>
  </si>
  <si>
    <t>53</t>
  </si>
  <si>
    <t>7492501670</t>
  </si>
  <si>
    <t>Kabely, vodiče, šňůry Cu - nn Kabel silový Cu pro pohyblivé přívody, izolace pryžová H05VV-F 1,5 (CYSY 3Cx1,5)  do osv. stožárů</t>
  </si>
  <si>
    <t>-1405658872</t>
  </si>
  <si>
    <t>26</t>
  </si>
  <si>
    <t>7492471010</t>
  </si>
  <si>
    <t>Demontáže kabelových vedení nn</t>
  </si>
  <si>
    <t>-1414581003</t>
  </si>
  <si>
    <t>16</t>
  </si>
  <si>
    <t>7492554010</t>
  </si>
  <si>
    <t>Montáž kabelů 4- a 5-žílových Cu do 16 mm2</t>
  </si>
  <si>
    <t>1919936261</t>
  </si>
  <si>
    <t xml:space="preserve">Poznámka k položce:_x000D_
Montáž kabelu CYKY-J 4Bx10 + CYKY-J4Bx16 </t>
  </si>
  <si>
    <t>17</t>
  </si>
  <si>
    <t>7492501870</t>
  </si>
  <si>
    <t>Kabely, vodiče, šňůry Cu - nn Kabel silový 4 a 5-žílový Cu, plastová izolace CYKY 4J10 (4Bx10)</t>
  </si>
  <si>
    <t>1722364363</t>
  </si>
  <si>
    <t>56</t>
  </si>
  <si>
    <t>7492501880</t>
  </si>
  <si>
    <t>Kabely, vodiče, šňůry Cu - nn Kabel silový 4 a 5-žílový Cu, plastová izolace CYKY 4J16 (4Bx16)</t>
  </si>
  <si>
    <t>1340628961</t>
  </si>
  <si>
    <t>Poznámka k položce:_x000D_
Napájecí kabel z RE01 do R2</t>
  </si>
  <si>
    <t>18</t>
  </si>
  <si>
    <t>7492751022</t>
  </si>
  <si>
    <t>Montáž ukončení kabelů nn v rozvaděči nebo na přístroji izolovaných s označením 2 - 5-ti žílových do 25 mm2</t>
  </si>
  <si>
    <t>2132028333</t>
  </si>
  <si>
    <t>19</t>
  </si>
  <si>
    <t>7492756020</t>
  </si>
  <si>
    <t>Pomocné práce pro montáž kabelů montáž označovacího štítku na kabel</t>
  </si>
  <si>
    <t>-102887518</t>
  </si>
  <si>
    <t>59</t>
  </si>
  <si>
    <t>7494003798</t>
  </si>
  <si>
    <t>Modulární přístroje Proudové chrániče 6 kA 4-pólové In 40 A, Ue AC 230/400 V, Idn 300 mA, 4pól, Inc 6 kA, typ AC</t>
  </si>
  <si>
    <t>2058996125</t>
  </si>
  <si>
    <t>57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</si>
  <si>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</si>
  <si>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</si>
  <si>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290435012</t>
  </si>
  <si>
    <t>58</t>
  </si>
  <si>
    <t>7494004104</t>
  </si>
  <si>
    <t>Modulární přístroje Přepěťové ochrany Kombinované svodiče bleskových proudů a přepětí typ 1+2, Iimp 12,5 kA, Uc AC 335 V, výměnné moduly, se signalizací, varistor, 3pól</t>
  </si>
  <si>
    <t>1143787887</t>
  </si>
  <si>
    <t>20</t>
  </si>
  <si>
    <t>7492400460</t>
  </si>
  <si>
    <t>Kabely, vodiče - vn Kabely nad 22kV Označovací štítek na kabel (100 ks)</t>
  </si>
  <si>
    <t>sada</t>
  </si>
  <si>
    <t>231920989</t>
  </si>
  <si>
    <t>23</t>
  </si>
  <si>
    <t>7493152525</t>
  </si>
  <si>
    <t>Montáž svítidla pro železnici na pevný stožár výšky přes 6 m mimo kolejiště - kompletace a montáž včetně "superlife" světelného zdroje, elektronického předřadníku a připojení kabelu</t>
  </si>
  <si>
    <t>-1467169652</t>
  </si>
  <si>
    <t>22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</si>
  <si>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</si>
  <si>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</si>
  <si>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1809577350</t>
  </si>
  <si>
    <t>Poznámka k položce:_x000D_
Výpočet osvětlení počítán pro svítidlo:_x000D_
 - Svítidlo SITECO - Streetlight 20 midi LED</t>
  </si>
  <si>
    <t>49</t>
  </si>
  <si>
    <t>7493154010</t>
  </si>
  <si>
    <t>Montáž venkovních svítidel na strop nebo stěnu žárovkových - kompletace a montáž včetně světelného zdroje a připojovacího kabelu</t>
  </si>
  <si>
    <t>-1881848974</t>
  </si>
  <si>
    <t>24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</si>
  <si>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</si>
  <si>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</si>
  <si>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128</t>
  </si>
  <si>
    <t>-1509622542</t>
  </si>
  <si>
    <t>Poznámka k položce:_x000D_
Výpočet osvětlení počítán pro svítidlo:_x000D_
 - Svítidlo SITECO - Streetlight 20 mini LED</t>
  </si>
  <si>
    <t>54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</si>
  <si>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</si>
  <si>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</si>
  <si>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53437340</t>
  </si>
  <si>
    <t>55</t>
  </si>
  <si>
    <t>7494000002</t>
  </si>
  <si>
    <t>Rozvodnicové a rozváděčové skříně Distri Rozvodnicové skříně DistriTon Plastové Nástěnné (IP40) pro nástěnnou montáž, neprůhledné dveře, počet řad 1, počet modulů v řadě 8, krytí IP40, PE+N, barva bílá, materiál: plast</t>
  </si>
  <si>
    <t>201094125</t>
  </si>
  <si>
    <t xml:space="preserve">Poznámka k položce:_x000D_
Rozvodnicová skříň bude použita na místo stávající KS2. </t>
  </si>
  <si>
    <t>25</t>
  </si>
  <si>
    <t>7493155010</t>
  </si>
  <si>
    <t>Montáž elektrovýzbroje stožárů do 4 okruhů</t>
  </si>
  <si>
    <t>-942497156</t>
  </si>
  <si>
    <t>27</t>
  </si>
  <si>
    <t>7493171012</t>
  </si>
  <si>
    <t>Demontáž osvětlovacích stožárů výšky do 14 m</t>
  </si>
  <si>
    <t>-628889698</t>
  </si>
  <si>
    <t>28</t>
  </si>
  <si>
    <t>7493173010</t>
  </si>
  <si>
    <t>Demontáž elektrovýzbroje osvětlovacích stožárů do výšky 14 m</t>
  </si>
  <si>
    <t>-773927849</t>
  </si>
  <si>
    <t>29</t>
  </si>
  <si>
    <t>7493174010</t>
  </si>
  <si>
    <t>Demontáž svítidel nástěnných, stropních nebo závěsných</t>
  </si>
  <si>
    <t>1950036045</t>
  </si>
  <si>
    <t>30</t>
  </si>
  <si>
    <t>7493174015</t>
  </si>
  <si>
    <t>Demontáž svítidel z osvětlovacího stožáru, osvětlovací věže nebo brány trakčního vedení</t>
  </si>
  <si>
    <t>963713553</t>
  </si>
  <si>
    <t>31</t>
  </si>
  <si>
    <t>7497351780</t>
  </si>
  <si>
    <t>Číslování stožárů a pohonů odpojovačů 1 - 3 znaky</t>
  </si>
  <si>
    <t>-1469726428</t>
  </si>
  <si>
    <t>32</t>
  </si>
  <si>
    <t>7491100130</t>
  </si>
  <si>
    <t>Trubková vedení Ohebné elektroinstalační trubky KOPOFLEX 110 rudá</t>
  </si>
  <si>
    <t>-1713489538</t>
  </si>
  <si>
    <t>44</t>
  </si>
  <si>
    <t>7498150520</t>
  </si>
  <si>
    <t>Vyhotovení výchozí revizní zprávy pro opravné práce pro objem investičních nákladů přes 500 000 do 1 000 000 Kč</t>
  </si>
  <si>
    <t>1369149763</t>
  </si>
  <si>
    <t>45</t>
  </si>
  <si>
    <t>7498150525</t>
  </si>
  <si>
    <t>Vyhotovení výchozí revizní zprávy příplatek za každých dalších i započatých 500 000 Kč přes 1 000 000 Kč</t>
  </si>
  <si>
    <t>-417683024</t>
  </si>
  <si>
    <t>46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</si>
  <si>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</si>
  <si>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</si>
  <si>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-386469023</t>
  </si>
  <si>
    <t>47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</si>
  <si>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</si>
  <si>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</si>
  <si>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1492368844</t>
  </si>
  <si>
    <t>42</t>
  </si>
  <si>
    <t>7498154010</t>
  </si>
  <si>
    <t>Měření intenzity osvětlení venkovních železničních prostranství</t>
  </si>
  <si>
    <t>-1578312970</t>
  </si>
  <si>
    <t>33</t>
  </si>
  <si>
    <t>7498351010</t>
  </si>
  <si>
    <t>Vydání průkazu způsobilosti pro funkční celek, provizorní stav</t>
  </si>
  <si>
    <t>1369741536</t>
  </si>
  <si>
    <t>43</t>
  </si>
  <si>
    <t>7498451019</t>
  </si>
  <si>
    <t>Měření zemničů příplatek za každý další zemnič</t>
  </si>
  <si>
    <t>-1991591950</t>
  </si>
  <si>
    <t>37</t>
  </si>
  <si>
    <t>7499151010</t>
  </si>
  <si>
    <t>Dokončovací práce na elektrickém zařízení</t>
  </si>
  <si>
    <t>hod</t>
  </si>
  <si>
    <t>-1423628748</t>
  </si>
  <si>
    <t>Poznámka k položce:_x000D_
Do těchto prací zahrnujeme napojení na rozvaděč a rozfázování ve stožárech</t>
  </si>
  <si>
    <t>34</t>
  </si>
  <si>
    <t>7499151020</t>
  </si>
  <si>
    <t>Dokončovací práce úprava zapojení stávajících kabelových skříní/rozvaděčů</t>
  </si>
  <si>
    <t>-618440575</t>
  </si>
  <si>
    <t>35</t>
  </si>
  <si>
    <t>7499151030</t>
  </si>
  <si>
    <t>Dokončovací práce zkušební provoz</t>
  </si>
  <si>
    <t>-2069830436</t>
  </si>
  <si>
    <t>36</t>
  </si>
  <si>
    <t>7499151040</t>
  </si>
  <si>
    <t>Dokončovací práce zaškolení obsluhy</t>
  </si>
  <si>
    <t>27039094</t>
  </si>
  <si>
    <t>38</t>
  </si>
  <si>
    <t>7499251010</t>
  </si>
  <si>
    <t>Montáž bezpečnostní tabulky výstražné nebo označovací</t>
  </si>
  <si>
    <t>-441817762</t>
  </si>
  <si>
    <t>39</t>
  </si>
  <si>
    <t>7499100160</t>
  </si>
  <si>
    <t>Ochranné prostředky a pracovní pomůcky Bezpečnostní tabulky Pozor-pod napětím, 30121</t>
  </si>
  <si>
    <t>-1543850321</t>
  </si>
  <si>
    <t>40</t>
  </si>
  <si>
    <t>7830010003R</t>
  </si>
  <si>
    <t>Zhotovení povrchové úpravy nátěrem bezpečnostních pruhů na osvětlovací stožár nebo věž</t>
  </si>
  <si>
    <t>1470408653</t>
  </si>
  <si>
    <t>41</t>
  </si>
  <si>
    <t>7499700390</t>
  </si>
  <si>
    <t>Nátěry trakčního vedení Barva a řed. pro bezpečnostní černožluté pruhy na podpěře TV</t>
  </si>
  <si>
    <t>78273865</t>
  </si>
  <si>
    <t>60</t>
  </si>
  <si>
    <t>7493300170-R</t>
  </si>
  <si>
    <t>Povrchová úprava rozvaděčů lakováním</t>
  </si>
  <si>
    <t>316612595</t>
  </si>
  <si>
    <t>02 - Zemní práce</t>
  </si>
  <si>
    <t>HSV - Práce a dodávky HSV</t>
  </si>
  <si>
    <t xml:space="preserve">    1 -  Zemní práce</t>
  </si>
  <si>
    <t>M - Práce a dodávky M</t>
  </si>
  <si>
    <t xml:space="preserve">    46-M - Zemní práce při extr.mont.pracích</t>
  </si>
  <si>
    <t>HSV</t>
  </si>
  <si>
    <t>Práce a dodávky HSV</t>
  </si>
  <si>
    <t xml:space="preserve"> Zemní práce</t>
  </si>
  <si>
    <t>460030011</t>
  </si>
  <si>
    <t>Sejmutí drnu jakékoliv tloušťky</t>
  </si>
  <si>
    <t>m2</t>
  </si>
  <si>
    <t>CS ÚRS 2019 01</t>
  </si>
  <si>
    <t>-1122758162</t>
  </si>
  <si>
    <t>460070754</t>
  </si>
  <si>
    <t>Hloubení nezapažených jam pro ostatní konstrukce ručně v hornině tř 4</t>
  </si>
  <si>
    <t>m3</t>
  </si>
  <si>
    <t>-347428801</t>
  </si>
  <si>
    <t>3</t>
  </si>
  <si>
    <t>460120014</t>
  </si>
  <si>
    <t>Zásyp jam ručně v hornině třídy 4</t>
  </si>
  <si>
    <t>-1853788414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</si>
  <si>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</si>
  <si>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</si>
  <si>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</si>
  <si>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</si>
  <si>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</si>
  <si>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</si>
  <si>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64</t>
  </si>
  <si>
    <t>2147085724</t>
  </si>
  <si>
    <t>5</t>
  </si>
  <si>
    <t>460030015</t>
  </si>
  <si>
    <t>Odstranění travnatého porostu, kosení a shrabávání trávy</t>
  </si>
  <si>
    <t>-1140267130</t>
  </si>
  <si>
    <t>460030021</t>
  </si>
  <si>
    <t>Odstranění dřevitého porostu z křovin a stromů měkkého středně hustého</t>
  </si>
  <si>
    <t>1766025045</t>
  </si>
  <si>
    <t>460050704</t>
  </si>
  <si>
    <t>Hloubení nezapažených jam pro stožáry veřejného osvětlení ručně v hornině tř 4</t>
  </si>
  <si>
    <t>1339767886</t>
  </si>
  <si>
    <t>460080035</t>
  </si>
  <si>
    <t>Základové konstrukce ze ŽB tř. C 25/30</t>
  </si>
  <si>
    <t>1520392662</t>
  </si>
  <si>
    <t>460080112</t>
  </si>
  <si>
    <t>Bourání základu betonového se záhozem jámy sypaninou</t>
  </si>
  <si>
    <t>939264723</t>
  </si>
  <si>
    <t>460150164</t>
  </si>
  <si>
    <t>Hloubení kabelových zapažených i nezapažených rýh ručně š 35 cm, hl 80 cm, v hornině tř 4</t>
  </si>
  <si>
    <t>-295600882</t>
  </si>
  <si>
    <t>460421281</t>
  </si>
  <si>
    <t>Lože kabelů z prohozeného výkopku tl 5 cm nad kabel, kryté plastovou folií, š lože do 25 cm</t>
  </si>
  <si>
    <t>-1163896476</t>
  </si>
  <si>
    <t>460490013</t>
  </si>
  <si>
    <t>Krytí kabelů výstražnou fólií šířky 34 cm</t>
  </si>
  <si>
    <t>238116449</t>
  </si>
  <si>
    <t>693113110</t>
  </si>
  <si>
    <t>EXTRUNET - výstražná fólie z polyethylenu šíře 33 cm s potiskem</t>
  </si>
  <si>
    <t>256</t>
  </si>
  <si>
    <t>1922012664</t>
  </si>
  <si>
    <t>460520174</t>
  </si>
  <si>
    <t>Montáž trubek ochranných plastových ohebných do 110 mm uložených do rýhy</t>
  </si>
  <si>
    <t>1023848934</t>
  </si>
  <si>
    <t>460560164</t>
  </si>
  <si>
    <t>Zásyp rýh ručně šířky 35 cm, hloubky 80 cm, z horniny třídy 4</t>
  </si>
  <si>
    <t>1775106921</t>
  </si>
  <si>
    <t>460600021</t>
  </si>
  <si>
    <t>Vodorovné přemístění horniny jakékoliv třídy do 50 m</t>
  </si>
  <si>
    <t>-254534672</t>
  </si>
  <si>
    <t>460600061</t>
  </si>
  <si>
    <t>Odvoz suti a vybouraných hmot do 1 km</t>
  </si>
  <si>
    <t>t</t>
  </si>
  <si>
    <t>1211469326</t>
  </si>
  <si>
    <t>460600071</t>
  </si>
  <si>
    <t>Příplatek k odvozu suti a vybouraných hmot za každý další 1 km</t>
  </si>
  <si>
    <t>795852650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</si>
  <si>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</si>
  <si>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</si>
  <si>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1220870616</t>
  </si>
  <si>
    <t>460620002</t>
  </si>
  <si>
    <t>Položení drnu včetně zalití vodou na rovině</t>
  </si>
  <si>
    <t>514459702</t>
  </si>
  <si>
    <t>460620014</t>
  </si>
  <si>
    <t>Provizorní úprava terénu se zhutněním, v hornině tř 4</t>
  </si>
  <si>
    <t>973201790</t>
  </si>
  <si>
    <t>460030039</t>
  </si>
  <si>
    <t>Rozebrání dlažeb ručně z dlaždic zámkových do písku spáry nezalité</t>
  </si>
  <si>
    <t>-1526171893</t>
  </si>
  <si>
    <t>460650173</t>
  </si>
  <si>
    <t>Očištění kostek kamenných mozaikových z rozebraných dlažeb</t>
  </si>
  <si>
    <t>1676489243</t>
  </si>
  <si>
    <t>460650923</t>
  </si>
  <si>
    <t>Kladení dlažby po překopech z kostek mozaikových do lože z kameniva těženého</t>
  </si>
  <si>
    <t>867806759</t>
  </si>
  <si>
    <t>58156546</t>
  </si>
  <si>
    <t>písek křemičitý frakce 0,3/0,8</t>
  </si>
  <si>
    <t>886149540</t>
  </si>
  <si>
    <t>460030172</t>
  </si>
  <si>
    <t>Odstranění podkladu nebo krytu komunikace ze živice tloušťky do 10 cm</t>
  </si>
  <si>
    <t>-1744007530</t>
  </si>
  <si>
    <t>460030192</t>
  </si>
  <si>
    <t>Řezání podkladu nebo krytu živičného tloušťky do 10 cm</t>
  </si>
  <si>
    <t>-741376088</t>
  </si>
  <si>
    <t>460650042</t>
  </si>
  <si>
    <t>Zřízení podkladní vrstvy vozovky a chodníku ze štěrkopísku se zhutněním tloušťky do 10 cm</t>
  </si>
  <si>
    <t>-1015821605</t>
  </si>
  <si>
    <t>11162100</t>
  </si>
  <si>
    <t>asfalt silniční obyčejný</t>
  </si>
  <si>
    <t>-475375646</t>
  </si>
  <si>
    <t>460650912</t>
  </si>
  <si>
    <t>Vyspravení krytu komunikací po překopech kamenivem obalovaným asfaltem tl 6 cm</t>
  </si>
  <si>
    <t>-1455116089</t>
  </si>
  <si>
    <t>03 - VON</t>
  </si>
  <si>
    <t>022101001</t>
  </si>
  <si>
    <t>Geodetické práce Geodetické práce před opravou</t>
  </si>
  <si>
    <t>%</t>
  </si>
  <si>
    <t>1129035141</t>
  </si>
  <si>
    <t>022101021</t>
  </si>
  <si>
    <t>Geodetické práce Geodetické práce po ukončení opravy</t>
  </si>
  <si>
    <t>-1320315457</t>
  </si>
  <si>
    <t>023101001</t>
  </si>
  <si>
    <t>Projektové práce Projektové práce v rozsahu ZRN (vyjma dále jmenované práce) do 1 mil. Kč</t>
  </si>
  <si>
    <t>-704414038</t>
  </si>
  <si>
    <t>029101001</t>
  </si>
  <si>
    <t>Ostatní náklady Náklady na informační cedule, desky, publikační náklady, aj.</t>
  </si>
  <si>
    <t>-2130105031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</si>
  <si>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</si>
  <si>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</si>
  <si>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749811401</t>
  </si>
  <si>
    <t>033121001</t>
  </si>
  <si>
    <t>Provozní vlivy Rušení prací železničním provozem širá trať nebo dopravny s kolejovým rozvětvením s počtem vlaků za směnu 8,5 hod. do 25</t>
  </si>
  <si>
    <t>1374328631</t>
  </si>
  <si>
    <t>VZ65420110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</si>
</sst>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4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6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6" fillId="5" borderId="8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6" t="s">
        <v>478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5"/>
      <c r="BE5" s="203" t="s">
        <v>14</v>
      </c>
      <c r="BS5" s="12" t="s">
        <v>6</v>
      </c>
    </row>
    <row r="6" spans="1:74" ht="36.950000000000003" customHeight="1">
      <c r="B6" s="15"/>
      <c r="D6" s="20" t="s">
        <v>15</v>
      </c>
      <c r="K6" s="197" t="s">
        <v>16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5"/>
      <c r="BE6" s="204"/>
      <c r="BS6" s="12" t="s">
        <v>6</v>
      </c>
    </row>
    <row r="7" spans="1:74" ht="12" customHeight="1">
      <c r="B7" s="15"/>
      <c r="D7" s="21" t="s">
        <v>17</v>
      </c>
      <c r="K7" s="12" t="s">
        <v>1</v>
      </c>
      <c r="AK7" s="21" t="s">
        <v>18</v>
      </c>
      <c r="AN7" s="12" t="s">
        <v>1</v>
      </c>
      <c r="AR7" s="15"/>
      <c r="BE7" s="204"/>
      <c r="BS7" s="12" t="s">
        <v>6</v>
      </c>
    </row>
    <row r="8" spans="1:74" ht="12" customHeight="1">
      <c r="B8" s="15"/>
      <c r="D8" s="21" t="s">
        <v>19</v>
      </c>
      <c r="K8" s="12" t="s">
        <v>20</v>
      </c>
      <c r="AK8" s="21" t="s">
        <v>21</v>
      </c>
      <c r="AN8" s="22" t="s">
        <v>22</v>
      </c>
      <c r="AR8" s="15"/>
      <c r="BE8" s="204"/>
      <c r="BS8" s="12" t="s">
        <v>6</v>
      </c>
    </row>
    <row r="9" spans="1:74" ht="14.45" customHeight="1">
      <c r="B9" s="15"/>
      <c r="AR9" s="15"/>
      <c r="BE9" s="204"/>
      <c r="BS9" s="12" t="s">
        <v>6</v>
      </c>
    </row>
    <row r="10" spans="1:74" ht="12" customHeight="1">
      <c r="B10" s="15"/>
      <c r="D10" s="21" t="s">
        <v>23</v>
      </c>
      <c r="AK10" s="21" t="s">
        <v>24</v>
      </c>
      <c r="AN10" s="12" t="s">
        <v>1</v>
      </c>
      <c r="AR10" s="15"/>
      <c r="BE10" s="204"/>
      <c r="BS10" s="12" t="s">
        <v>6</v>
      </c>
    </row>
    <row r="11" spans="1:74" ht="18.399999999999999" customHeight="1">
      <c r="B11" s="15"/>
      <c r="E11" s="12" t="s">
        <v>20</v>
      </c>
      <c r="AK11" s="21" t="s">
        <v>25</v>
      </c>
      <c r="AN11" s="12" t="s">
        <v>1</v>
      </c>
      <c r="AR11" s="15"/>
      <c r="BE11" s="204"/>
      <c r="BS11" s="12" t="s">
        <v>6</v>
      </c>
    </row>
    <row r="12" spans="1:74" ht="6.95" customHeight="1">
      <c r="B12" s="15"/>
      <c r="AR12" s="15"/>
      <c r="BE12" s="204"/>
      <c r="BS12" s="12" t="s">
        <v>6</v>
      </c>
    </row>
    <row r="13" spans="1:74" ht="12" customHeight="1">
      <c r="B13" s="15"/>
      <c r="D13" s="21" t="s">
        <v>26</v>
      </c>
      <c r="AK13" s="21" t="s">
        <v>24</v>
      </c>
      <c r="AN13" s="23" t="s">
        <v>27</v>
      </c>
      <c r="AR13" s="15"/>
      <c r="BE13" s="204"/>
      <c r="BS13" s="12" t="s">
        <v>6</v>
      </c>
    </row>
    <row r="14" spans="1:74">
      <c r="B14" s="15"/>
      <c r="E14" s="198" t="s">
        <v>27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1" t="s">
        <v>25</v>
      </c>
      <c r="AN14" s="23" t="s">
        <v>27</v>
      </c>
      <c r="AR14" s="15"/>
      <c r="BE14" s="204"/>
      <c r="BS14" s="12" t="s">
        <v>6</v>
      </c>
    </row>
    <row r="15" spans="1:74" ht="6.95" customHeight="1">
      <c r="B15" s="15"/>
      <c r="AR15" s="15"/>
      <c r="BE15" s="204"/>
      <c r="BS15" s="12" t="s">
        <v>3</v>
      </c>
    </row>
    <row r="16" spans="1:74" ht="12" customHeight="1">
      <c r="B16" s="15"/>
      <c r="D16" s="21" t="s">
        <v>28</v>
      </c>
      <c r="AK16" s="21" t="s">
        <v>24</v>
      </c>
      <c r="AN16" s="12" t="s">
        <v>1</v>
      </c>
      <c r="AR16" s="15"/>
      <c r="BE16" s="204"/>
      <c r="BS16" s="12" t="s">
        <v>3</v>
      </c>
    </row>
    <row r="17" spans="2:71" ht="18.399999999999999" customHeight="1">
      <c r="B17" s="15"/>
      <c r="E17" s="12" t="s">
        <v>20</v>
      </c>
      <c r="AK17" s="21" t="s">
        <v>25</v>
      </c>
      <c r="AN17" s="12" t="s">
        <v>1</v>
      </c>
      <c r="AR17" s="15"/>
      <c r="BE17" s="204"/>
      <c r="BS17" s="12" t="s">
        <v>29</v>
      </c>
    </row>
    <row r="18" spans="2:71" ht="6.95" customHeight="1">
      <c r="B18" s="15"/>
      <c r="AR18" s="15"/>
      <c r="BE18" s="204"/>
      <c r="BS18" s="12" t="s">
        <v>6</v>
      </c>
    </row>
    <row r="19" spans="2:71" ht="12" customHeight="1">
      <c r="B19" s="15"/>
      <c r="D19" s="21" t="s">
        <v>30</v>
      </c>
      <c r="AK19" s="21" t="s">
        <v>24</v>
      </c>
      <c r="AN19" s="12" t="s">
        <v>1</v>
      </c>
      <c r="AR19" s="15"/>
      <c r="BE19" s="204"/>
      <c r="BS19" s="12" t="s">
        <v>6</v>
      </c>
    </row>
    <row r="20" spans="2:71" ht="18.399999999999999" customHeight="1">
      <c r="B20" s="15"/>
      <c r="E20" s="12" t="s">
        <v>20</v>
      </c>
      <c r="AK20" s="21" t="s">
        <v>25</v>
      </c>
      <c r="AN20" s="12" t="s">
        <v>1</v>
      </c>
      <c r="AR20" s="15"/>
      <c r="BE20" s="204"/>
      <c r="BS20" s="12" t="s">
        <v>3</v>
      </c>
    </row>
    <row r="21" spans="2:71" ht="6.95" customHeight="1">
      <c r="B21" s="15"/>
      <c r="AR21" s="15"/>
      <c r="BE21" s="204"/>
    </row>
    <row r="22" spans="2:71" ht="12" customHeight="1">
      <c r="B22" s="15"/>
      <c r="D22" s="21" t="s">
        <v>31</v>
      </c>
      <c r="AR22" s="15"/>
      <c r="BE22" s="204"/>
    </row>
    <row r="23" spans="2:71" ht="16.5" customHeight="1">
      <c r="B23" s="15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5"/>
      <c r="BE23" s="204"/>
    </row>
    <row r="24" spans="2:71" ht="6.95" customHeight="1">
      <c r="B24" s="15"/>
      <c r="AR24" s="15"/>
      <c r="BE24" s="204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204"/>
    </row>
    <row r="26" spans="2:71" s="1" customFormat="1" ht="25.9" customHeight="1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5">
        <f>ROUND(AG54,2)</f>
        <v>0</v>
      </c>
      <c r="AL26" s="206"/>
      <c r="AM26" s="206"/>
      <c r="AN26" s="206"/>
      <c r="AO26" s="206"/>
      <c r="AR26" s="26"/>
      <c r="BE26" s="204"/>
    </row>
    <row r="27" spans="2:71" s="1" customFormat="1" ht="6.95" customHeight="1">
      <c r="B27" s="26"/>
      <c r="AR27" s="26"/>
      <c r="BE27" s="204"/>
    </row>
    <row r="28" spans="2:71" s="1" customFormat="1">
      <c r="B28" s="26"/>
      <c r="L28" s="201" t="s">
        <v>33</v>
      </c>
      <c r="M28" s="201"/>
      <c r="N28" s="201"/>
      <c r="O28" s="201"/>
      <c r="P28" s="201"/>
      <c r="W28" s="201" t="s">
        <v>34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35</v>
      </c>
      <c r="AL28" s="201"/>
      <c r="AM28" s="201"/>
      <c r="AN28" s="201"/>
      <c r="AO28" s="201"/>
      <c r="AR28" s="26"/>
      <c r="BE28" s="204"/>
    </row>
    <row r="29" spans="2:71" s="2" customFormat="1" ht="14.45" customHeight="1">
      <c r="B29" s="30"/>
      <c r="D29" s="21" t="s">
        <v>36</v>
      </c>
      <c r="F29" s="21" t="s">
        <v>37</v>
      </c>
      <c r="L29" s="177">
        <v>0.21</v>
      </c>
      <c r="M29" s="178"/>
      <c r="N29" s="178"/>
      <c r="O29" s="178"/>
      <c r="P29" s="178"/>
      <c r="W29" s="202">
        <f>ROUND(AZ54,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202">
        <f>ROUND(AV54, 2)</f>
        <v>0</v>
      </c>
      <c r="AL29" s="178"/>
      <c r="AM29" s="178"/>
      <c r="AN29" s="178"/>
      <c r="AO29" s="178"/>
      <c r="AR29" s="30"/>
      <c r="BE29" s="204"/>
    </row>
    <row r="30" spans="2:71" s="2" customFormat="1" ht="14.45" customHeight="1">
      <c r="B30" s="30"/>
      <c r="F30" s="21" t="s">
        <v>38</v>
      </c>
      <c r="L30" s="177">
        <v>0.15</v>
      </c>
      <c r="M30" s="178"/>
      <c r="N30" s="178"/>
      <c r="O30" s="178"/>
      <c r="P30" s="178"/>
      <c r="W30" s="202">
        <f>ROUND(BA54,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202">
        <f>ROUND(AW54, 2)</f>
        <v>0</v>
      </c>
      <c r="AL30" s="178"/>
      <c r="AM30" s="178"/>
      <c r="AN30" s="178"/>
      <c r="AO30" s="178"/>
      <c r="AR30" s="30"/>
      <c r="BE30" s="204"/>
    </row>
    <row r="31" spans="2:71" s="2" customFormat="1" ht="14.45" hidden="1" customHeight="1">
      <c r="B31" s="30"/>
      <c r="F31" s="21" t="s">
        <v>39</v>
      </c>
      <c r="L31" s="177">
        <v>0.21</v>
      </c>
      <c r="M31" s="178"/>
      <c r="N31" s="178"/>
      <c r="O31" s="178"/>
      <c r="P31" s="178"/>
      <c r="W31" s="202">
        <f>ROUND(BB54,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202">
        <v>0</v>
      </c>
      <c r="AL31" s="178"/>
      <c r="AM31" s="178"/>
      <c r="AN31" s="178"/>
      <c r="AO31" s="178"/>
      <c r="AR31" s="30"/>
      <c r="BE31" s="204"/>
    </row>
    <row r="32" spans="2:71" s="2" customFormat="1" ht="14.45" hidden="1" customHeight="1">
      <c r="B32" s="30"/>
      <c r="F32" s="21" t="s">
        <v>40</v>
      </c>
      <c r="L32" s="177">
        <v>0.15</v>
      </c>
      <c r="M32" s="178"/>
      <c r="N32" s="178"/>
      <c r="O32" s="178"/>
      <c r="P32" s="178"/>
      <c r="W32" s="202">
        <f>ROUND(BC54,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202">
        <v>0</v>
      </c>
      <c r="AL32" s="178"/>
      <c r="AM32" s="178"/>
      <c r="AN32" s="178"/>
      <c r="AO32" s="178"/>
      <c r="AR32" s="30"/>
      <c r="BE32" s="204"/>
    </row>
    <row r="33" spans="2:57" s="2" customFormat="1" ht="14.45" hidden="1" customHeight="1">
      <c r="B33" s="30"/>
      <c r="F33" s="21" t="s">
        <v>41</v>
      </c>
      <c r="L33" s="177">
        <v>0</v>
      </c>
      <c r="M33" s="178"/>
      <c r="N33" s="178"/>
      <c r="O33" s="178"/>
      <c r="P33" s="178"/>
      <c r="W33" s="202">
        <f>ROUND(BD54,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202">
        <v>0</v>
      </c>
      <c r="AL33" s="178"/>
      <c r="AM33" s="178"/>
      <c r="AN33" s="178"/>
      <c r="AO33" s="178"/>
      <c r="AR33" s="30"/>
      <c r="BE33" s="204"/>
    </row>
    <row r="34" spans="2:57" s="1" customFormat="1" ht="6.95" customHeight="1">
      <c r="B34" s="26"/>
      <c r="AR34" s="26"/>
      <c r="BE34" s="204"/>
    </row>
    <row r="35" spans="2:57" s="1" customFormat="1" ht="25.9" customHeight="1">
      <c r="B35" s="26"/>
      <c r="C35" s="31"/>
      <c r="D35" s="32" t="s">
        <v>42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43</v>
      </c>
      <c r="U35" s="33"/>
      <c r="V35" s="33"/>
      <c r="W35" s="33"/>
      <c r="X35" s="181" t="s">
        <v>44</v>
      </c>
      <c r="Y35" s="182"/>
      <c r="Z35" s="182"/>
      <c r="AA35" s="182"/>
      <c r="AB35" s="182"/>
      <c r="AC35" s="33"/>
      <c r="AD35" s="33"/>
      <c r="AE35" s="33"/>
      <c r="AF35" s="33"/>
      <c r="AG35" s="33"/>
      <c r="AH35" s="33"/>
      <c r="AI35" s="33"/>
      <c r="AJ35" s="33"/>
      <c r="AK35" s="183">
        <f>SUM(AK26:AK33)</f>
        <v>0</v>
      </c>
      <c r="AL35" s="182"/>
      <c r="AM35" s="182"/>
      <c r="AN35" s="182"/>
      <c r="AO35" s="184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45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VZ65420110</v>
      </c>
      <c r="AR44" s="26"/>
    </row>
    <row r="45" spans="2:57" s="3" customFormat="1" ht="36.950000000000003" customHeight="1">
      <c r="B45" s="39"/>
      <c r="C45" s="40" t="s">
        <v>15</v>
      </c>
      <c r="L45" s="193" t="str">
        <f>K6</f>
        <v>Oprava osvětlení žst Klenčí pod Čerchovem</v>
      </c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19</v>
      </c>
      <c r="L47" s="41" t="str">
        <f>IF(K8="","",K8)</f>
        <v xml:space="preserve"> </v>
      </c>
      <c r="AI47" s="21" t="s">
        <v>21</v>
      </c>
      <c r="AM47" s="195" t="str">
        <f>IF(AN8= "","",AN8)</f>
        <v>22. 11. 2018</v>
      </c>
      <c r="AN47" s="195"/>
      <c r="AR47" s="26"/>
    </row>
    <row r="48" spans="2:57" s="1" customFormat="1" ht="6.95" customHeight="1">
      <c r="B48" s="26"/>
      <c r="AR48" s="26"/>
    </row>
    <row r="49" spans="1:91" s="1" customFormat="1" ht="13.7" customHeight="1">
      <c r="B49" s="26"/>
      <c r="C49" s="21" t="s">
        <v>23</v>
      </c>
      <c r="L49" s="1" t="str">
        <f>IF(E11= "","",E11)</f>
        <v xml:space="preserve"> </v>
      </c>
      <c r="AI49" s="21" t="s">
        <v>28</v>
      </c>
      <c r="AM49" s="191" t="str">
        <f>IF(E17="","",E17)</f>
        <v xml:space="preserve"> </v>
      </c>
      <c r="AN49" s="192"/>
      <c r="AO49" s="192"/>
      <c r="AP49" s="192"/>
      <c r="AR49" s="26"/>
      <c r="AS49" s="187" t="s">
        <v>46</v>
      </c>
      <c r="AT49" s="188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3.7" customHeight="1">
      <c r="B50" s="26"/>
      <c r="C50" s="21" t="s">
        <v>26</v>
      </c>
      <c r="L50" s="1" t="str">
        <f>IF(E14= "Vyplň údaj","",E14)</f>
        <v/>
      </c>
      <c r="AI50" s="21" t="s">
        <v>30</v>
      </c>
      <c r="AM50" s="191" t="str">
        <f>IF(E20="","",E20)</f>
        <v xml:space="preserve"> </v>
      </c>
      <c r="AN50" s="192"/>
      <c r="AO50" s="192"/>
      <c r="AP50" s="192"/>
      <c r="AR50" s="26"/>
      <c r="AS50" s="189"/>
      <c r="AT50" s="190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6"/>
      <c r="AR51" s="26"/>
      <c r="AS51" s="189"/>
      <c r="AT51" s="190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6"/>
      <c r="C52" s="172" t="s">
        <v>47</v>
      </c>
      <c r="D52" s="173"/>
      <c r="E52" s="173"/>
      <c r="F52" s="173"/>
      <c r="G52" s="173"/>
      <c r="H52" s="47"/>
      <c r="I52" s="174" t="s">
        <v>48</v>
      </c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80" t="s">
        <v>49</v>
      </c>
      <c r="AH52" s="173"/>
      <c r="AI52" s="173"/>
      <c r="AJ52" s="173"/>
      <c r="AK52" s="173"/>
      <c r="AL52" s="173"/>
      <c r="AM52" s="173"/>
      <c r="AN52" s="174" t="s">
        <v>50</v>
      </c>
      <c r="AO52" s="173"/>
      <c r="AP52" s="179"/>
      <c r="AQ52" s="48" t="s">
        <v>51</v>
      </c>
      <c r="AR52" s="26"/>
      <c r="AS52" s="49" t="s">
        <v>52</v>
      </c>
      <c r="AT52" s="50" t="s">
        <v>53</v>
      </c>
      <c r="AU52" s="50" t="s">
        <v>54</v>
      </c>
      <c r="AV52" s="50" t="s">
        <v>55</v>
      </c>
      <c r="AW52" s="50" t="s">
        <v>56</v>
      </c>
      <c r="AX52" s="50" t="s">
        <v>57</v>
      </c>
      <c r="AY52" s="50" t="s">
        <v>58</v>
      </c>
      <c r="AZ52" s="50" t="s">
        <v>59</v>
      </c>
      <c r="BA52" s="50" t="s">
        <v>60</v>
      </c>
      <c r="BB52" s="50" t="s">
        <v>61</v>
      </c>
      <c r="BC52" s="50" t="s">
        <v>62</v>
      </c>
      <c r="BD52" s="51" t="s">
        <v>63</v>
      </c>
    </row>
    <row r="53" spans="1:91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4" customFormat="1" ht="32.450000000000003" customHeight="1">
      <c r="B54" s="53"/>
      <c r="C54" s="54" t="s">
        <v>64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70">
        <f>ROUND(SUM(AG55:AG57),2)</f>
        <v>0</v>
      </c>
      <c r="AH54" s="170"/>
      <c r="AI54" s="170"/>
      <c r="AJ54" s="170"/>
      <c r="AK54" s="170"/>
      <c r="AL54" s="170"/>
      <c r="AM54" s="170"/>
      <c r="AN54" s="171">
        <f>SUM(AG54,AT54)</f>
        <v>0</v>
      </c>
      <c r="AO54" s="171"/>
      <c r="AP54" s="171"/>
      <c r="AQ54" s="57" t="s">
        <v>1</v>
      </c>
      <c r="AR54" s="53"/>
      <c r="AS54" s="58">
        <f>ROUND(SUM(AS55:AS57),2)</f>
        <v>0</v>
      </c>
      <c r="AT54" s="59">
        <f>ROUND(SUM(AV54:AW54),2)</f>
        <v>0</v>
      </c>
      <c r="AU54" s="60">
        <f>ROUND(SUM(AU55:AU57),5)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ROUND(SUM(AZ55:AZ57),2)</f>
        <v>0</v>
      </c>
      <c r="BA54" s="59">
        <f>ROUND(SUM(BA55:BA57),2)</f>
        <v>0</v>
      </c>
      <c r="BB54" s="59">
        <f>ROUND(SUM(BB55:BB57),2)</f>
        <v>0</v>
      </c>
      <c r="BC54" s="59">
        <f>ROUND(SUM(BC55:BC57),2)</f>
        <v>0</v>
      </c>
      <c r="BD54" s="61">
        <f>ROUND(SUM(BD55:BD57),2)</f>
        <v>0</v>
      </c>
      <c r="BS54" s="62" t="s">
        <v>65</v>
      </c>
      <c r="BT54" s="62" t="s">
        <v>66</v>
      </c>
      <c r="BU54" s="63" t="s">
        <v>67</v>
      </c>
      <c r="BV54" s="62" t="s">
        <v>68</v>
      </c>
      <c r="BW54" s="62" t="s">
        <v>4</v>
      </c>
      <c r="BX54" s="62" t="s">
        <v>69</v>
      </c>
      <c r="CL54" s="62" t="s">
        <v>1</v>
      </c>
    </row>
    <row r="55" spans="1:91" s="5" customFormat="1" ht="16.5" customHeight="1">
      <c r="A55" s="64" t="s">
        <v>70</v>
      </c>
      <c r="B55" s="65"/>
      <c r="C55" s="66"/>
      <c r="D55" s="169" t="s">
        <v>71</v>
      </c>
      <c r="E55" s="169"/>
      <c r="F55" s="169"/>
      <c r="G55" s="169"/>
      <c r="H55" s="169"/>
      <c r="I55" s="67"/>
      <c r="J55" s="169" t="s">
        <v>72</v>
      </c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75">
        <f>'01 - Elektromontáže'!J30</f>
        <v>0</v>
      </c>
      <c r="AH55" s="176"/>
      <c r="AI55" s="176"/>
      <c r="AJ55" s="176"/>
      <c r="AK55" s="176"/>
      <c r="AL55" s="176"/>
      <c r="AM55" s="176"/>
      <c r="AN55" s="175">
        <f>SUM(AG55,AT55)</f>
        <v>0</v>
      </c>
      <c r="AO55" s="176"/>
      <c r="AP55" s="176"/>
      <c r="AQ55" s="68" t="s">
        <v>73</v>
      </c>
      <c r="AR55" s="65"/>
      <c r="AS55" s="69">
        <v>0</v>
      </c>
      <c r="AT55" s="70">
        <f>ROUND(SUM(AV55:AW55),2)</f>
        <v>0</v>
      </c>
      <c r="AU55" s="71">
        <f>'01 - Elektromontáže'!P81</f>
        <v>0</v>
      </c>
      <c r="AV55" s="70">
        <f>'01 - Elektromontáže'!J33</f>
        <v>0</v>
      </c>
      <c r="AW55" s="70">
        <f>'01 - Elektromontáže'!J34</f>
        <v>0</v>
      </c>
      <c r="AX55" s="70">
        <f>'01 - Elektromontáže'!J35</f>
        <v>0</v>
      </c>
      <c r="AY55" s="70">
        <f>'01 - Elektromontáže'!J36</f>
        <v>0</v>
      </c>
      <c r="AZ55" s="70">
        <f>'01 - Elektromontáže'!F33</f>
        <v>0</v>
      </c>
      <c r="BA55" s="70">
        <f>'01 - Elektromontáže'!F34</f>
        <v>0</v>
      </c>
      <c r="BB55" s="70">
        <f>'01 - Elektromontáže'!F35</f>
        <v>0</v>
      </c>
      <c r="BC55" s="70">
        <f>'01 - Elektromontáže'!F36</f>
        <v>0</v>
      </c>
      <c r="BD55" s="72">
        <f>'01 - Elektromontáže'!F37</f>
        <v>0</v>
      </c>
      <c r="BT55" s="73" t="s">
        <v>74</v>
      </c>
      <c r="BV55" s="73" t="s">
        <v>68</v>
      </c>
      <c r="BW55" s="73" t="s">
        <v>75</v>
      </c>
      <c r="BX55" s="73" t="s">
        <v>4</v>
      </c>
      <c r="CL55" s="73" t="s">
        <v>1</v>
      </c>
      <c r="CM55" s="73" t="s">
        <v>76</v>
      </c>
    </row>
    <row r="56" spans="1:91" s="5" customFormat="1" ht="16.5" customHeight="1">
      <c r="A56" s="64" t="s">
        <v>70</v>
      </c>
      <c r="B56" s="65"/>
      <c r="C56" s="66"/>
      <c r="D56" s="169" t="s">
        <v>77</v>
      </c>
      <c r="E56" s="169"/>
      <c r="F56" s="169"/>
      <c r="G56" s="169"/>
      <c r="H56" s="169"/>
      <c r="I56" s="67"/>
      <c r="J56" s="169" t="s">
        <v>78</v>
      </c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75">
        <f>'02 - Zemní práce'!J30</f>
        <v>0</v>
      </c>
      <c r="AH56" s="176"/>
      <c r="AI56" s="176"/>
      <c r="AJ56" s="176"/>
      <c r="AK56" s="176"/>
      <c r="AL56" s="176"/>
      <c r="AM56" s="176"/>
      <c r="AN56" s="175">
        <f>SUM(AG56,AT56)</f>
        <v>0</v>
      </c>
      <c r="AO56" s="176"/>
      <c r="AP56" s="176"/>
      <c r="AQ56" s="68" t="s">
        <v>73</v>
      </c>
      <c r="AR56" s="65"/>
      <c r="AS56" s="69">
        <v>0</v>
      </c>
      <c r="AT56" s="70">
        <f>ROUND(SUM(AV56:AW56),2)</f>
        <v>0</v>
      </c>
      <c r="AU56" s="71">
        <f>'02 - Zemní práce'!P83</f>
        <v>0</v>
      </c>
      <c r="AV56" s="70">
        <f>'02 - Zemní práce'!J33</f>
        <v>0</v>
      </c>
      <c r="AW56" s="70">
        <f>'02 - Zemní práce'!J34</f>
        <v>0</v>
      </c>
      <c r="AX56" s="70">
        <f>'02 - Zemní práce'!J35</f>
        <v>0</v>
      </c>
      <c r="AY56" s="70">
        <f>'02 - Zemní práce'!J36</f>
        <v>0</v>
      </c>
      <c r="AZ56" s="70">
        <f>'02 - Zemní práce'!F33</f>
        <v>0</v>
      </c>
      <c r="BA56" s="70">
        <f>'02 - Zemní práce'!F34</f>
        <v>0</v>
      </c>
      <c r="BB56" s="70">
        <f>'02 - Zemní práce'!F35</f>
        <v>0</v>
      </c>
      <c r="BC56" s="70">
        <f>'02 - Zemní práce'!F36</f>
        <v>0</v>
      </c>
      <c r="BD56" s="72">
        <f>'02 - Zemní práce'!F37</f>
        <v>0</v>
      </c>
      <c r="BT56" s="73" t="s">
        <v>74</v>
      </c>
      <c r="BV56" s="73" t="s">
        <v>68</v>
      </c>
      <c r="BW56" s="73" t="s">
        <v>79</v>
      </c>
      <c r="BX56" s="73" t="s">
        <v>4</v>
      </c>
      <c r="CL56" s="73" t="s">
        <v>1</v>
      </c>
      <c r="CM56" s="73" t="s">
        <v>76</v>
      </c>
    </row>
    <row r="57" spans="1:91" s="5" customFormat="1" ht="16.5" customHeight="1">
      <c r="A57" s="64" t="s">
        <v>70</v>
      </c>
      <c r="B57" s="65"/>
      <c r="C57" s="66"/>
      <c r="D57" s="169" t="s">
        <v>80</v>
      </c>
      <c r="E57" s="169"/>
      <c r="F57" s="169"/>
      <c r="G57" s="169"/>
      <c r="H57" s="169"/>
      <c r="I57" s="67"/>
      <c r="J57" s="169" t="s">
        <v>81</v>
      </c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75">
        <f>'03 - VON'!J30</f>
        <v>0</v>
      </c>
      <c r="AH57" s="176"/>
      <c r="AI57" s="176"/>
      <c r="AJ57" s="176"/>
      <c r="AK57" s="176"/>
      <c r="AL57" s="176"/>
      <c r="AM57" s="176"/>
      <c r="AN57" s="175">
        <f>SUM(AG57,AT57)</f>
        <v>0</v>
      </c>
      <c r="AO57" s="176"/>
      <c r="AP57" s="176"/>
      <c r="AQ57" s="68" t="s">
        <v>73</v>
      </c>
      <c r="AR57" s="65"/>
      <c r="AS57" s="74">
        <v>0</v>
      </c>
      <c r="AT57" s="75">
        <f>ROUND(SUM(AV57:AW57),2)</f>
        <v>0</v>
      </c>
      <c r="AU57" s="76">
        <f>'03 - VON'!P79</f>
        <v>0</v>
      </c>
      <c r="AV57" s="75">
        <f>'03 - VON'!J33</f>
        <v>0</v>
      </c>
      <c r="AW57" s="75">
        <f>'03 - VON'!J34</f>
        <v>0</v>
      </c>
      <c r="AX57" s="75">
        <f>'03 - VON'!J35</f>
        <v>0</v>
      </c>
      <c r="AY57" s="75">
        <f>'03 - VON'!J36</f>
        <v>0</v>
      </c>
      <c r="AZ57" s="75">
        <f>'03 - VON'!F33</f>
        <v>0</v>
      </c>
      <c r="BA57" s="75">
        <f>'03 - VON'!F34</f>
        <v>0</v>
      </c>
      <c r="BB57" s="75">
        <f>'03 - VON'!F35</f>
        <v>0</v>
      </c>
      <c r="BC57" s="75">
        <f>'03 - VON'!F36</f>
        <v>0</v>
      </c>
      <c r="BD57" s="77">
        <f>'03 - VON'!F37</f>
        <v>0</v>
      </c>
      <c r="BT57" s="73" t="s">
        <v>74</v>
      </c>
      <c r="BV57" s="73" t="s">
        <v>68</v>
      </c>
      <c r="BW57" s="73" t="s">
        <v>82</v>
      </c>
      <c r="BX57" s="73" t="s">
        <v>4</v>
      </c>
      <c r="CL57" s="73" t="s">
        <v>1</v>
      </c>
      <c r="CM57" s="73" t="s">
        <v>76</v>
      </c>
    </row>
    <row r="58" spans="1:91" s="1" customFormat="1" ht="30" customHeight="1">
      <c r="B58" s="26"/>
      <c r="AR58" s="26"/>
    </row>
    <row r="59" spans="1:91" s="1" customFormat="1" ht="6.95" customHeight="1"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26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K31:AO31"/>
    <mergeCell ref="W32:AE32"/>
    <mergeCell ref="AK32:AO32"/>
    <mergeCell ref="W33:AE33"/>
    <mergeCell ref="AN54:AP54"/>
    <mergeCell ref="C52:G52"/>
    <mergeCell ref="I52:AF52"/>
    <mergeCell ref="D55:H55"/>
    <mergeCell ref="J55:AF55"/>
    <mergeCell ref="AN55:AP55"/>
    <mergeCell ref="AG55:AM55"/>
    <mergeCell ref="D56:H56"/>
    <mergeCell ref="J56:AF56"/>
    <mergeCell ref="D57:H57"/>
    <mergeCell ref="J57:AF57"/>
    <mergeCell ref="AG54:AM54"/>
  </mergeCells>
  <hyperlinks>
    <hyperlink ref="A55" location="'01 - Elektromontáže'!C2" display="/"/>
    <hyperlink ref="A56" location="'02 - Zemní práce'!C2" display="/"/>
    <hyperlink ref="A57" location="'03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2" t="s">
        <v>75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76</v>
      </c>
    </row>
    <row r="4" spans="2:46" ht="24.95" customHeight="1">
      <c r="B4" s="15"/>
      <c r="D4" s="16" t="s">
        <v>83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15</v>
      </c>
      <c r="L6" s="15"/>
    </row>
    <row r="7" spans="2:46" ht="16.5" customHeight="1">
      <c r="B7" s="15"/>
      <c r="E7" s="207" t="str">
        <f>'Rekapitulace stavby'!K6</f>
        <v>Oprava osvětlení žst Klenčí pod Čerchovem</v>
      </c>
      <c r="F7" s="208"/>
      <c r="G7" s="208"/>
      <c r="H7" s="208"/>
      <c r="L7" s="15"/>
    </row>
    <row r="8" spans="2:46" s="1" customFormat="1" ht="12" customHeight="1">
      <c r="B8" s="26"/>
      <c r="D8" s="21" t="s">
        <v>84</v>
      </c>
      <c r="I8" s="80"/>
      <c r="L8" s="26"/>
    </row>
    <row r="9" spans="2:46" s="1" customFormat="1" ht="36.950000000000003" customHeight="1">
      <c r="B9" s="26"/>
      <c r="E9" s="193" t="s">
        <v>85</v>
      </c>
      <c r="F9" s="192"/>
      <c r="G9" s="192"/>
      <c r="H9" s="192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17</v>
      </c>
      <c r="F11" s="12" t="s">
        <v>1</v>
      </c>
      <c r="I11" s="81" t="s">
        <v>18</v>
      </c>
      <c r="J11" s="12" t="s">
        <v>1</v>
      </c>
      <c r="L11" s="26"/>
    </row>
    <row r="12" spans="2:46" s="1" customFormat="1" ht="12" customHeight="1">
      <c r="B12" s="26"/>
      <c r="D12" s="21" t="s">
        <v>19</v>
      </c>
      <c r="F12" s="12" t="s">
        <v>20</v>
      </c>
      <c r="I12" s="81" t="s">
        <v>21</v>
      </c>
      <c r="J12" s="42" t="str">
        <f>'Rekapitulace stavby'!AN8</f>
        <v>22. 11. 2018</v>
      </c>
      <c r="L12" s="26"/>
    </row>
    <row r="13" spans="2:46" s="1" customFormat="1" ht="10.9" customHeight="1">
      <c r="B13" s="26"/>
      <c r="I13" s="80"/>
      <c r="L13" s="26"/>
    </row>
    <row r="14" spans="2:46" s="1" customFormat="1" ht="12" customHeight="1">
      <c r="B14" s="26"/>
      <c r="D14" s="21" t="s">
        <v>23</v>
      </c>
      <c r="I14" s="81" t="s">
        <v>24</v>
      </c>
      <c r="J14" s="12" t="str">
        <f>IF('Rekapitulace stavby'!AN10="","",'Rekapitulace stavby'!AN10)</f>
        <v/>
      </c>
      <c r="L14" s="26"/>
    </row>
    <row r="15" spans="2:46" s="1" customFormat="1" ht="18" customHeight="1">
      <c r="B15" s="26"/>
      <c r="E15" s="12" t="str">
        <f>IF('Rekapitulace stavby'!E11="","",'Rekapitulace stavby'!E11)</f>
        <v xml:space="preserve"> </v>
      </c>
      <c r="I15" s="81" t="s">
        <v>25</v>
      </c>
      <c r="J15" s="12" t="str">
        <f>IF('Rekapitulace stavby'!AN11="","",'Rekapitulace stavby'!AN11)</f>
        <v/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26</v>
      </c>
      <c r="I17" s="81" t="s">
        <v>24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09" t="str">
        <f>'Rekapitulace stavby'!E14</f>
        <v>Vyplň údaj</v>
      </c>
      <c r="F18" s="196"/>
      <c r="G18" s="196"/>
      <c r="H18" s="196"/>
      <c r="I18" s="81" t="s">
        <v>25</v>
      </c>
      <c r="J18" s="22" t="str">
        <f>'Rekapitulace stavby'!AN14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28</v>
      </c>
      <c r="I20" s="81" t="s">
        <v>24</v>
      </c>
      <c r="J20" s="12" t="str">
        <f>IF('Rekapitulace stavby'!AN16="","",'Rekapitulace stavby'!AN16)</f>
        <v/>
      </c>
      <c r="L20" s="26"/>
    </row>
    <row r="21" spans="2:12" s="1" customFormat="1" ht="18" customHeight="1">
      <c r="B21" s="26"/>
      <c r="E21" s="12" t="str">
        <f>IF('Rekapitulace stavby'!E17="","",'Rekapitulace stavby'!E17)</f>
        <v xml:space="preserve"> </v>
      </c>
      <c r="I21" s="81" t="s">
        <v>25</v>
      </c>
      <c r="J21" s="12" t="str">
        <f>IF('Rekapitulace stavby'!AN17="","",'Rekapitulace stavby'!AN17)</f>
        <v/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30</v>
      </c>
      <c r="I23" s="81" t="s">
        <v>24</v>
      </c>
      <c r="J23" s="12" t="str">
        <f>IF('Rekapitulace stavby'!AN19="","",'Rekapitulace stavby'!AN19)</f>
        <v/>
      </c>
      <c r="L23" s="26"/>
    </row>
    <row r="24" spans="2:12" s="1" customFormat="1" ht="18" customHeight="1">
      <c r="B24" s="26"/>
      <c r="E24" s="12" t="str">
        <f>IF('Rekapitulace stavby'!E20="","",'Rekapitulace stavby'!E20)</f>
        <v xml:space="preserve"> </v>
      </c>
      <c r="I24" s="81" t="s">
        <v>25</v>
      </c>
      <c r="J24" s="12" t="str">
        <f>IF('Rekapitulace stavby'!AN20="","",'Rekapitulace stavby'!AN20)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31</v>
      </c>
      <c r="I26" s="80"/>
      <c r="L26" s="26"/>
    </row>
    <row r="27" spans="2:12" s="6" customFormat="1" ht="16.5" customHeight="1">
      <c r="B27" s="82"/>
      <c r="E27" s="200" t="s">
        <v>1</v>
      </c>
      <c r="F27" s="200"/>
      <c r="G27" s="200"/>
      <c r="H27" s="200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32</v>
      </c>
      <c r="I30" s="80"/>
      <c r="J30" s="56">
        <f>ROUND(J81,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34</v>
      </c>
      <c r="I32" s="86" t="s">
        <v>33</v>
      </c>
      <c r="J32" s="29" t="s">
        <v>35</v>
      </c>
      <c r="L32" s="26"/>
    </row>
    <row r="33" spans="2:12" s="1" customFormat="1" ht="14.45" customHeight="1">
      <c r="B33" s="26"/>
      <c r="D33" s="21" t="s">
        <v>36</v>
      </c>
      <c r="E33" s="21" t="s">
        <v>37</v>
      </c>
      <c r="F33" s="87">
        <f>ROUND((SUM(BE81:BE146)),  2)</f>
        <v>0</v>
      </c>
      <c r="I33" s="88">
        <v>0.21</v>
      </c>
      <c r="J33" s="87">
        <f>ROUND(((SUM(BE81:BE146))*I33),  2)</f>
        <v>0</v>
      </c>
      <c r="L33" s="26"/>
    </row>
    <row r="34" spans="2:12" s="1" customFormat="1" ht="14.45" customHeight="1">
      <c r="B34" s="26"/>
      <c r="E34" s="21" t="s">
        <v>38</v>
      </c>
      <c r="F34" s="87">
        <f>ROUND((SUM(BF81:BF146)),  2)</f>
        <v>0</v>
      </c>
      <c r="I34" s="88">
        <v>0.15</v>
      </c>
      <c r="J34" s="87">
        <f>ROUND(((SUM(BF81:BF146))*I34),  2)</f>
        <v>0</v>
      </c>
      <c r="L34" s="26"/>
    </row>
    <row r="35" spans="2:12" s="1" customFormat="1" ht="14.45" hidden="1" customHeight="1">
      <c r="B35" s="26"/>
      <c r="E35" s="21" t="s">
        <v>39</v>
      </c>
      <c r="F35" s="87">
        <f>ROUND((SUM(BG81:BG146)),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40</v>
      </c>
      <c r="F36" s="87">
        <f>ROUND((SUM(BH81:BH146)),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41</v>
      </c>
      <c r="F37" s="87">
        <f>ROUND((SUM(BI81:BI146)),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42</v>
      </c>
      <c r="E39" s="47"/>
      <c r="F39" s="47"/>
      <c r="G39" s="91" t="s">
        <v>43</v>
      </c>
      <c r="H39" s="92" t="s">
        <v>44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86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15</v>
      </c>
      <c r="I47" s="80"/>
      <c r="L47" s="26"/>
    </row>
    <row r="48" spans="2:12" s="1" customFormat="1" ht="16.5" customHeight="1">
      <c r="B48" s="26"/>
      <c r="E48" s="207" t="str">
        <f>E7</f>
        <v>Oprava osvětlení žst Klenčí pod Čerchovem</v>
      </c>
      <c r="F48" s="208"/>
      <c r="G48" s="208"/>
      <c r="H48" s="208"/>
      <c r="I48" s="80"/>
      <c r="L48" s="26"/>
    </row>
    <row r="49" spans="2:47" s="1" customFormat="1" ht="12" customHeight="1">
      <c r="B49" s="26"/>
      <c r="C49" s="21" t="s">
        <v>84</v>
      </c>
      <c r="I49" s="80"/>
      <c r="L49" s="26"/>
    </row>
    <row r="50" spans="2:47" s="1" customFormat="1" ht="16.5" customHeight="1">
      <c r="B50" s="26"/>
      <c r="E50" s="193" t="str">
        <f>E9</f>
        <v>01 - Elektromontáže</v>
      </c>
      <c r="F50" s="192"/>
      <c r="G50" s="192"/>
      <c r="H50" s="192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19</v>
      </c>
      <c r="F52" s="12" t="str">
        <f>F12</f>
        <v xml:space="preserve"> </v>
      </c>
      <c r="I52" s="81" t="s">
        <v>21</v>
      </c>
      <c r="J52" s="42" t="str">
        <f>IF(J12="","",J12)</f>
        <v>22. 11. 2018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23</v>
      </c>
      <c r="F54" s="12" t="str">
        <f>E15</f>
        <v xml:space="preserve"> </v>
      </c>
      <c r="I54" s="81" t="s">
        <v>28</v>
      </c>
      <c r="J54" s="24" t="str">
        <f>E21</f>
        <v xml:space="preserve"> </v>
      </c>
      <c r="L54" s="26"/>
    </row>
    <row r="55" spans="2:47" s="1" customFormat="1" ht="13.7" customHeight="1">
      <c r="B55" s="26"/>
      <c r="C55" s="21" t="s">
        <v>26</v>
      </c>
      <c r="F55" s="12" t="str">
        <f>IF(E18="","",E18)</f>
        <v>Vyplň údaj</v>
      </c>
      <c r="I55" s="81" t="s">
        <v>30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87</v>
      </c>
      <c r="D57" s="89"/>
      <c r="E57" s="89"/>
      <c r="F57" s="89"/>
      <c r="G57" s="89"/>
      <c r="H57" s="89"/>
      <c r="I57" s="99"/>
      <c r="J57" s="100" t="s">
        <v>88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9" customHeight="1">
      <c r="B59" s="26"/>
      <c r="C59" s="101" t="s">
        <v>89</v>
      </c>
      <c r="I59" s="80"/>
      <c r="J59" s="56">
        <f>J81</f>
        <v>0</v>
      </c>
      <c r="L59" s="26"/>
      <c r="AU59" s="12" t="s">
        <v>90</v>
      </c>
    </row>
    <row r="60" spans="2:47" s="7" customFormat="1" ht="24.95" customHeight="1">
      <c r="B60" s="102"/>
      <c r="D60" s="103" t="s">
        <v>91</v>
      </c>
      <c r="E60" s="104"/>
      <c r="F60" s="104"/>
      <c r="G60" s="104"/>
      <c r="H60" s="104"/>
      <c r="I60" s="105"/>
      <c r="J60" s="106">
        <f>J82</f>
        <v>0</v>
      </c>
      <c r="L60" s="102"/>
    </row>
    <row r="61" spans="2:47" s="7" customFormat="1" ht="24.95" customHeight="1">
      <c r="B61" s="102"/>
      <c r="D61" s="103" t="s">
        <v>92</v>
      </c>
      <c r="E61" s="104"/>
      <c r="F61" s="104"/>
      <c r="G61" s="104"/>
      <c r="H61" s="104"/>
      <c r="I61" s="105"/>
      <c r="J61" s="106">
        <f>J90</f>
        <v>0</v>
      </c>
      <c r="L61" s="102"/>
    </row>
    <row r="62" spans="2:47" s="1" customFormat="1" ht="21.75" customHeight="1">
      <c r="B62" s="26"/>
      <c r="I62" s="80"/>
      <c r="L62" s="26"/>
    </row>
    <row r="63" spans="2:47" s="1" customFormat="1" ht="6.95" customHeight="1">
      <c r="B63" s="35"/>
      <c r="C63" s="36"/>
      <c r="D63" s="36"/>
      <c r="E63" s="36"/>
      <c r="F63" s="36"/>
      <c r="G63" s="36"/>
      <c r="H63" s="36"/>
      <c r="I63" s="96"/>
      <c r="J63" s="36"/>
      <c r="K63" s="36"/>
      <c r="L63" s="26"/>
    </row>
    <row r="67" spans="2:20" s="1" customFormat="1" ht="6.95" customHeight="1">
      <c r="B67" s="37"/>
      <c r="C67" s="38"/>
      <c r="D67" s="38"/>
      <c r="E67" s="38"/>
      <c r="F67" s="38"/>
      <c r="G67" s="38"/>
      <c r="H67" s="38"/>
      <c r="I67" s="97"/>
      <c r="J67" s="38"/>
      <c r="K67" s="38"/>
      <c r="L67" s="26"/>
    </row>
    <row r="68" spans="2:20" s="1" customFormat="1" ht="24.95" customHeight="1">
      <c r="B68" s="26"/>
      <c r="C68" s="16" t="s">
        <v>93</v>
      </c>
      <c r="I68" s="80"/>
      <c r="L68" s="26"/>
    </row>
    <row r="69" spans="2:20" s="1" customFormat="1" ht="6.95" customHeight="1">
      <c r="B69" s="26"/>
      <c r="I69" s="80"/>
      <c r="L69" s="26"/>
    </row>
    <row r="70" spans="2:20" s="1" customFormat="1" ht="12" customHeight="1">
      <c r="B70" s="26"/>
      <c r="C70" s="21" t="s">
        <v>15</v>
      </c>
      <c r="I70" s="80"/>
      <c r="L70" s="26"/>
    </row>
    <row r="71" spans="2:20" s="1" customFormat="1" ht="16.5" customHeight="1">
      <c r="B71" s="26"/>
      <c r="E71" s="207" t="str">
        <f>E7</f>
        <v>Oprava osvětlení žst Klenčí pod Čerchovem</v>
      </c>
      <c r="F71" s="208"/>
      <c r="G71" s="208"/>
      <c r="H71" s="208"/>
      <c r="I71" s="80"/>
      <c r="L71" s="26"/>
    </row>
    <row r="72" spans="2:20" s="1" customFormat="1" ht="12" customHeight="1">
      <c r="B72" s="26"/>
      <c r="C72" s="21" t="s">
        <v>84</v>
      </c>
      <c r="I72" s="80"/>
      <c r="L72" s="26"/>
    </row>
    <row r="73" spans="2:20" s="1" customFormat="1" ht="16.5" customHeight="1">
      <c r="B73" s="26"/>
      <c r="E73" s="193" t="str">
        <f>E9</f>
        <v>01 - Elektromontáže</v>
      </c>
      <c r="F73" s="192"/>
      <c r="G73" s="192"/>
      <c r="H73" s="192"/>
      <c r="I73" s="80"/>
      <c r="L73" s="26"/>
    </row>
    <row r="74" spans="2:20" s="1" customFormat="1" ht="6.95" customHeight="1">
      <c r="B74" s="26"/>
      <c r="I74" s="80"/>
      <c r="L74" s="26"/>
    </row>
    <row r="75" spans="2:20" s="1" customFormat="1" ht="12" customHeight="1">
      <c r="B75" s="26"/>
      <c r="C75" s="21" t="s">
        <v>19</v>
      </c>
      <c r="F75" s="12" t="str">
        <f>F12</f>
        <v xml:space="preserve"> </v>
      </c>
      <c r="I75" s="81" t="s">
        <v>21</v>
      </c>
      <c r="J75" s="42" t="str">
        <f>IF(J12="","",J12)</f>
        <v>22. 11. 2018</v>
      </c>
      <c r="L75" s="26"/>
    </row>
    <row r="76" spans="2:20" s="1" customFormat="1" ht="6.95" customHeight="1">
      <c r="B76" s="26"/>
      <c r="I76" s="80"/>
      <c r="L76" s="26"/>
    </row>
    <row r="77" spans="2:20" s="1" customFormat="1" ht="13.7" customHeight="1">
      <c r="B77" s="26"/>
      <c r="C77" s="21" t="s">
        <v>23</v>
      </c>
      <c r="F77" s="12" t="str">
        <f>E15</f>
        <v xml:space="preserve"> </v>
      </c>
      <c r="I77" s="81" t="s">
        <v>28</v>
      </c>
      <c r="J77" s="24" t="str">
        <f>E21</f>
        <v xml:space="preserve"> </v>
      </c>
      <c r="L77" s="26"/>
    </row>
    <row r="78" spans="2:20" s="1" customFormat="1" ht="13.7" customHeight="1">
      <c r="B78" s="26"/>
      <c r="C78" s="21" t="s">
        <v>26</v>
      </c>
      <c r="F78" s="12" t="str">
        <f>IF(E18="","",E18)</f>
        <v>Vyplň údaj</v>
      </c>
      <c r="I78" s="81" t="s">
        <v>30</v>
      </c>
      <c r="J78" s="24" t="str">
        <f>E24</f>
        <v xml:space="preserve"> </v>
      </c>
      <c r="L78" s="26"/>
    </row>
    <row r="79" spans="2:20" s="1" customFormat="1" ht="10.35" customHeight="1">
      <c r="B79" s="26"/>
      <c r="I79" s="80"/>
      <c r="L79" s="26"/>
    </row>
    <row r="80" spans="2:20" s="8" customFormat="1" ht="29.25" customHeight="1">
      <c r="B80" s="107"/>
      <c r="C80" s="108" t="s">
        <v>94</v>
      </c>
      <c r="D80" s="109" t="s">
        <v>51</v>
      </c>
      <c r="E80" s="109" t="s">
        <v>47</v>
      </c>
      <c r="F80" s="109" t="s">
        <v>48</v>
      </c>
      <c r="G80" s="109" t="s">
        <v>95</v>
      </c>
      <c r="H80" s="109" t="s">
        <v>96</v>
      </c>
      <c r="I80" s="110" t="s">
        <v>97</v>
      </c>
      <c r="J80" s="111" t="s">
        <v>88</v>
      </c>
      <c r="K80" s="112" t="s">
        <v>98</v>
      </c>
      <c r="L80" s="107"/>
      <c r="M80" s="49" t="s">
        <v>1</v>
      </c>
      <c r="N80" s="50" t="s">
        <v>36</v>
      </c>
      <c r="O80" s="50" t="s">
        <v>99</v>
      </c>
      <c r="P80" s="50" t="s">
        <v>100</v>
      </c>
      <c r="Q80" s="50" t="s">
        <v>101</v>
      </c>
      <c r="R80" s="50" t="s">
        <v>102</v>
      </c>
      <c r="S80" s="50" t="s">
        <v>103</v>
      </c>
      <c r="T80" s="51" t="s">
        <v>104</v>
      </c>
    </row>
    <row r="81" spans="2:65" s="1" customFormat="1" ht="22.9" customHeight="1">
      <c r="B81" s="26"/>
      <c r="C81" s="54" t="s">
        <v>105</v>
      </c>
      <c r="I81" s="80"/>
      <c r="J81" s="113">
        <f>BK81</f>
        <v>0</v>
      </c>
      <c r="L81" s="26"/>
      <c r="M81" s="52"/>
      <c r="N81" s="43"/>
      <c r="O81" s="43"/>
      <c r="P81" s="114">
        <f>P82+P90</f>
        <v>0</v>
      </c>
      <c r="Q81" s="43"/>
      <c r="R81" s="114">
        <f>R82+R90</f>
        <v>0</v>
      </c>
      <c r="S81" s="43"/>
      <c r="T81" s="115">
        <f>T82+T90</f>
        <v>0</v>
      </c>
      <c r="AT81" s="12" t="s">
        <v>65</v>
      </c>
      <c r="AU81" s="12" t="s">
        <v>90</v>
      </c>
      <c r="BK81" s="116">
        <f>BK82+BK90</f>
        <v>0</v>
      </c>
    </row>
    <row r="82" spans="2:65" s="9" customFormat="1" ht="25.9" customHeight="1">
      <c r="B82" s="117"/>
      <c r="D82" s="118" t="s">
        <v>65</v>
      </c>
      <c r="E82" s="119" t="s">
        <v>106</v>
      </c>
      <c r="F82" s="119" t="s">
        <v>107</v>
      </c>
      <c r="I82" s="120"/>
      <c r="J82" s="121">
        <f>BK82</f>
        <v>0</v>
      </c>
      <c r="L82" s="117"/>
      <c r="M82" s="122"/>
      <c r="N82" s="123"/>
      <c r="O82" s="123"/>
      <c r="P82" s="124">
        <f>SUM(P83:P89)</f>
        <v>0</v>
      </c>
      <c r="Q82" s="123"/>
      <c r="R82" s="124">
        <f>SUM(R83:R89)</f>
        <v>0</v>
      </c>
      <c r="S82" s="123"/>
      <c r="T82" s="125">
        <f>SUM(T83:T89)</f>
        <v>0</v>
      </c>
      <c r="AR82" s="118" t="s">
        <v>74</v>
      </c>
      <c r="AT82" s="126" t="s">
        <v>65</v>
      </c>
      <c r="AU82" s="126" t="s">
        <v>66</v>
      </c>
      <c r="AY82" s="118" t="s">
        <v>108</v>
      </c>
      <c r="BK82" s="127">
        <f>SUM(BK83:BK89)</f>
        <v>0</v>
      </c>
    </row>
    <row r="83" spans="2:65" s="1" customFormat="1" ht="33.75" customHeight="1">
      <c r="B83" s="128"/>
      <c r="C83" s="129" t="s">
        <v>109</v>
      </c>
      <c r="D83" s="129" t="s">
        <v>110</v>
      </c>
      <c r="E83" s="130" t="s">
        <v>111</v>
      </c>
      <c r="F83" s="131" t="s">
        <v>112</v>
      </c>
      <c r="G83" s="132" t="s">
        <v>113</v>
      </c>
      <c r="H83" s="133">
        <v>6</v>
      </c>
      <c r="I83" s="134"/>
      <c r="J83" s="135">
        <f>ROUND(I83*H83,2)</f>
        <v>0</v>
      </c>
      <c r="K83" s="131" t="s">
        <v>114</v>
      </c>
      <c r="L83" s="26"/>
      <c r="M83" s="136" t="s">
        <v>1</v>
      </c>
      <c r="N83" s="137" t="s">
        <v>37</v>
      </c>
      <c r="O83" s="45"/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AR83" s="12" t="s">
        <v>115</v>
      </c>
      <c r="AT83" s="12" t="s">
        <v>110</v>
      </c>
      <c r="AU83" s="12" t="s">
        <v>74</v>
      </c>
      <c r="AY83" s="12" t="s">
        <v>108</v>
      </c>
      <c r="BE83" s="140">
        <f>IF(N83="základní",J83,0)</f>
        <v>0</v>
      </c>
      <c r="BF83" s="140">
        <f>IF(N83="snížená",J83,0)</f>
        <v>0</v>
      </c>
      <c r="BG83" s="140">
        <f>IF(N83="zákl. přenesená",J83,0)</f>
        <v>0</v>
      </c>
      <c r="BH83" s="140">
        <f>IF(N83="sníž. přenesená",J83,0)</f>
        <v>0</v>
      </c>
      <c r="BI83" s="140">
        <f>IF(N83="nulová",J83,0)</f>
        <v>0</v>
      </c>
      <c r="BJ83" s="12" t="s">
        <v>74</v>
      </c>
      <c r="BK83" s="140">
        <f>ROUND(I83*H83,2)</f>
        <v>0</v>
      </c>
      <c r="BL83" s="12" t="s">
        <v>115</v>
      </c>
      <c r="BM83" s="12" t="s">
        <v>116</v>
      </c>
    </row>
    <row r="84" spans="2:65" s="1" customFormat="1" ht="16.5" customHeight="1">
      <c r="B84" s="128"/>
      <c r="C84" s="141" t="s">
        <v>74</v>
      </c>
      <c r="D84" s="141" t="s">
        <v>117</v>
      </c>
      <c r="E84" s="142" t="s">
        <v>118</v>
      </c>
      <c r="F84" s="143" t="s">
        <v>119</v>
      </c>
      <c r="G84" s="144" t="s">
        <v>113</v>
      </c>
      <c r="H84" s="145">
        <v>6</v>
      </c>
      <c r="I84" s="146"/>
      <c r="J84" s="147">
        <f>ROUND(I84*H84,2)</f>
        <v>0</v>
      </c>
      <c r="K84" s="143" t="s">
        <v>114</v>
      </c>
      <c r="L84" s="148"/>
      <c r="M84" s="149" t="s">
        <v>1</v>
      </c>
      <c r="N84" s="150" t="s">
        <v>37</v>
      </c>
      <c r="O84" s="45"/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2" t="s">
        <v>120</v>
      </c>
      <c r="AT84" s="12" t="s">
        <v>117</v>
      </c>
      <c r="AU84" s="12" t="s">
        <v>74</v>
      </c>
      <c r="AY84" s="12" t="s">
        <v>108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2" t="s">
        <v>74</v>
      </c>
      <c r="BK84" s="140">
        <f>ROUND(I84*H84,2)</f>
        <v>0</v>
      </c>
      <c r="BL84" s="12" t="s">
        <v>121</v>
      </c>
      <c r="BM84" s="12" t="s">
        <v>122</v>
      </c>
    </row>
    <row r="85" spans="2:65" s="1" customFormat="1" ht="16.5" customHeight="1">
      <c r="B85" s="128"/>
      <c r="C85" s="141" t="s">
        <v>123</v>
      </c>
      <c r="D85" s="141" t="s">
        <v>117</v>
      </c>
      <c r="E85" s="142" t="s">
        <v>124</v>
      </c>
      <c r="F85" s="143" t="s">
        <v>125</v>
      </c>
      <c r="G85" s="144" t="s">
        <v>113</v>
      </c>
      <c r="H85" s="145">
        <v>6</v>
      </c>
      <c r="I85" s="146"/>
      <c r="J85" s="147">
        <f>ROUND(I85*H85,2)</f>
        <v>0</v>
      </c>
      <c r="K85" s="143" t="s">
        <v>114</v>
      </c>
      <c r="L85" s="148"/>
      <c r="M85" s="149" t="s">
        <v>1</v>
      </c>
      <c r="N85" s="150" t="s">
        <v>37</v>
      </c>
      <c r="O85" s="45"/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2" t="s">
        <v>120</v>
      </c>
      <c r="AT85" s="12" t="s">
        <v>117</v>
      </c>
      <c r="AU85" s="12" t="s">
        <v>74</v>
      </c>
      <c r="AY85" s="12" t="s">
        <v>108</v>
      </c>
      <c r="BE85" s="140">
        <f>IF(N85="základní",J85,0)</f>
        <v>0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2" t="s">
        <v>74</v>
      </c>
      <c r="BK85" s="140">
        <f>ROUND(I85*H85,2)</f>
        <v>0</v>
      </c>
      <c r="BL85" s="12" t="s">
        <v>121</v>
      </c>
      <c r="BM85" s="12" t="s">
        <v>126</v>
      </c>
    </row>
    <row r="86" spans="2:65" s="1" customFormat="1" ht="19.5">
      <c r="B86" s="26"/>
      <c r="D86" s="151" t="s">
        <v>127</v>
      </c>
      <c r="F86" s="152" t="s">
        <v>128</v>
      </c>
      <c r="I86" s="80"/>
      <c r="L86" s="26"/>
      <c r="M86" s="153"/>
      <c r="N86" s="45"/>
      <c r="O86" s="45"/>
      <c r="P86" s="45"/>
      <c r="Q86" s="45"/>
      <c r="R86" s="45"/>
      <c r="S86" s="45"/>
      <c r="T86" s="46"/>
      <c r="AT86" s="12" t="s">
        <v>127</v>
      </c>
      <c r="AU86" s="12" t="s">
        <v>74</v>
      </c>
    </row>
    <row r="87" spans="2:65" s="1" customFormat="1" ht="16.5" customHeight="1">
      <c r="B87" s="128"/>
      <c r="C87" s="129" t="s">
        <v>129</v>
      </c>
      <c r="D87" s="129" t="s">
        <v>110</v>
      </c>
      <c r="E87" s="130" t="s">
        <v>130</v>
      </c>
      <c r="F87" s="131" t="s">
        <v>131</v>
      </c>
      <c r="G87" s="132" t="s">
        <v>113</v>
      </c>
      <c r="H87" s="133">
        <v>6</v>
      </c>
      <c r="I87" s="134"/>
      <c r="J87" s="135">
        <f>ROUND(I87*H87,2)</f>
        <v>0</v>
      </c>
      <c r="K87" s="131" t="s">
        <v>114</v>
      </c>
      <c r="L87" s="26"/>
      <c r="M87" s="136" t="s">
        <v>1</v>
      </c>
      <c r="N87" s="137" t="s">
        <v>37</v>
      </c>
      <c r="O87" s="45"/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AR87" s="12" t="s">
        <v>115</v>
      </c>
      <c r="AT87" s="12" t="s">
        <v>110</v>
      </c>
      <c r="AU87" s="12" t="s">
        <v>74</v>
      </c>
      <c r="AY87" s="12" t="s">
        <v>108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2" t="s">
        <v>74</v>
      </c>
      <c r="BK87" s="140">
        <f>ROUND(I87*H87,2)</f>
        <v>0</v>
      </c>
      <c r="BL87" s="12" t="s">
        <v>115</v>
      </c>
      <c r="BM87" s="12" t="s">
        <v>132</v>
      </c>
    </row>
    <row r="88" spans="2:65" s="1" customFormat="1" ht="16.5" customHeight="1">
      <c r="B88" s="128"/>
      <c r="C88" s="141" t="s">
        <v>133</v>
      </c>
      <c r="D88" s="141" t="s">
        <v>117</v>
      </c>
      <c r="E88" s="142" t="s">
        <v>134</v>
      </c>
      <c r="F88" s="143" t="s">
        <v>135</v>
      </c>
      <c r="G88" s="144" t="s">
        <v>113</v>
      </c>
      <c r="H88" s="145">
        <v>6</v>
      </c>
      <c r="I88" s="146"/>
      <c r="J88" s="147">
        <f>ROUND(I88*H88,2)</f>
        <v>0</v>
      </c>
      <c r="K88" s="143" t="s">
        <v>1</v>
      </c>
      <c r="L88" s="148"/>
      <c r="M88" s="149" t="s">
        <v>1</v>
      </c>
      <c r="N88" s="150" t="s">
        <v>37</v>
      </c>
      <c r="O88" s="45"/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9">
        <f>S88*H88</f>
        <v>0</v>
      </c>
      <c r="AR88" s="12" t="s">
        <v>136</v>
      </c>
      <c r="AT88" s="12" t="s">
        <v>117</v>
      </c>
      <c r="AU88" s="12" t="s">
        <v>74</v>
      </c>
      <c r="AY88" s="12" t="s">
        <v>108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2" t="s">
        <v>74</v>
      </c>
      <c r="BK88" s="140">
        <f>ROUND(I88*H88,2)</f>
        <v>0</v>
      </c>
      <c r="BL88" s="12" t="s">
        <v>136</v>
      </c>
      <c r="BM88" s="12" t="s">
        <v>137</v>
      </c>
    </row>
    <row r="89" spans="2:65" s="1" customFormat="1" ht="19.5">
      <c r="B89" s="26"/>
      <c r="D89" s="151" t="s">
        <v>127</v>
      </c>
      <c r="F89" s="152" t="s">
        <v>138</v>
      </c>
      <c r="I89" s="80"/>
      <c r="L89" s="26"/>
      <c r="M89" s="153"/>
      <c r="N89" s="45"/>
      <c r="O89" s="45"/>
      <c r="P89" s="45"/>
      <c r="Q89" s="45"/>
      <c r="R89" s="45"/>
      <c r="S89" s="45"/>
      <c r="T89" s="46"/>
      <c r="AT89" s="12" t="s">
        <v>127</v>
      </c>
      <c r="AU89" s="12" t="s">
        <v>74</v>
      </c>
    </row>
    <row r="90" spans="2:65" s="9" customFormat="1" ht="25.9" customHeight="1">
      <c r="B90" s="117"/>
      <c r="D90" s="118" t="s">
        <v>65</v>
      </c>
      <c r="E90" s="119" t="s">
        <v>139</v>
      </c>
      <c r="F90" s="119" t="s">
        <v>140</v>
      </c>
      <c r="I90" s="120"/>
      <c r="J90" s="121">
        <f>BK90</f>
        <v>0</v>
      </c>
      <c r="L90" s="117"/>
      <c r="M90" s="122"/>
      <c r="N90" s="123"/>
      <c r="O90" s="123"/>
      <c r="P90" s="124">
        <f>SUM(P91:P146)</f>
        <v>0</v>
      </c>
      <c r="Q90" s="123"/>
      <c r="R90" s="124">
        <f>SUM(R91:R146)</f>
        <v>0</v>
      </c>
      <c r="S90" s="123"/>
      <c r="T90" s="125">
        <f>SUM(T91:T146)</f>
        <v>0</v>
      </c>
      <c r="AR90" s="118" t="s">
        <v>121</v>
      </c>
      <c r="AT90" s="126" t="s">
        <v>65</v>
      </c>
      <c r="AU90" s="126" t="s">
        <v>66</v>
      </c>
      <c r="AY90" s="118" t="s">
        <v>108</v>
      </c>
      <c r="BK90" s="127">
        <f>SUM(BK91:BK146)</f>
        <v>0</v>
      </c>
    </row>
    <row r="91" spans="2:65" s="1" customFormat="1" ht="16.5" customHeight="1">
      <c r="B91" s="128"/>
      <c r="C91" s="129" t="s">
        <v>141</v>
      </c>
      <c r="D91" s="129" t="s">
        <v>110</v>
      </c>
      <c r="E91" s="130" t="s">
        <v>142</v>
      </c>
      <c r="F91" s="131" t="s">
        <v>143</v>
      </c>
      <c r="G91" s="132" t="s">
        <v>144</v>
      </c>
      <c r="H91" s="133">
        <v>450</v>
      </c>
      <c r="I91" s="134"/>
      <c r="J91" s="135">
        <f t="shared" ref="J91:J96" si="0">ROUND(I91*H91,2)</f>
        <v>0</v>
      </c>
      <c r="K91" s="131" t="s">
        <v>114</v>
      </c>
      <c r="L91" s="26"/>
      <c r="M91" s="136" t="s">
        <v>1</v>
      </c>
      <c r="N91" s="137" t="s">
        <v>37</v>
      </c>
      <c r="O91" s="45"/>
      <c r="P91" s="138">
        <f t="shared" ref="P91:P96" si="1">O91*H91</f>
        <v>0</v>
      </c>
      <c r="Q91" s="138">
        <v>0</v>
      </c>
      <c r="R91" s="138">
        <f t="shared" ref="R91:R96" si="2">Q91*H91</f>
        <v>0</v>
      </c>
      <c r="S91" s="138">
        <v>0</v>
      </c>
      <c r="T91" s="139">
        <f t="shared" ref="T91:T96" si="3">S91*H91</f>
        <v>0</v>
      </c>
      <c r="AR91" s="12" t="s">
        <v>136</v>
      </c>
      <c r="AT91" s="12" t="s">
        <v>110</v>
      </c>
      <c r="AU91" s="12" t="s">
        <v>74</v>
      </c>
      <c r="AY91" s="12" t="s">
        <v>108</v>
      </c>
      <c r="BE91" s="140">
        <f t="shared" ref="BE91:BE96" si="4">IF(N91="základní",J91,0)</f>
        <v>0</v>
      </c>
      <c r="BF91" s="140">
        <f t="shared" ref="BF91:BF96" si="5">IF(N91="snížená",J91,0)</f>
        <v>0</v>
      </c>
      <c r="BG91" s="140">
        <f t="shared" ref="BG91:BG96" si="6">IF(N91="zákl. přenesená",J91,0)</f>
        <v>0</v>
      </c>
      <c r="BH91" s="140">
        <f t="shared" ref="BH91:BH96" si="7">IF(N91="sníž. přenesená",J91,0)</f>
        <v>0</v>
      </c>
      <c r="BI91" s="140">
        <f t="shared" ref="BI91:BI96" si="8">IF(N91="nulová",J91,0)</f>
        <v>0</v>
      </c>
      <c r="BJ91" s="12" t="s">
        <v>74</v>
      </c>
      <c r="BK91" s="140">
        <f t="shared" ref="BK91:BK96" si="9">ROUND(I91*H91,2)</f>
        <v>0</v>
      </c>
      <c r="BL91" s="12" t="s">
        <v>136</v>
      </c>
      <c r="BM91" s="12" t="s">
        <v>145</v>
      </c>
    </row>
    <row r="92" spans="2:65" s="1" customFormat="1" ht="16.5" customHeight="1">
      <c r="B92" s="128"/>
      <c r="C92" s="141" t="s">
        <v>120</v>
      </c>
      <c r="D92" s="141" t="s">
        <v>117</v>
      </c>
      <c r="E92" s="142" t="s">
        <v>146</v>
      </c>
      <c r="F92" s="143" t="s">
        <v>147</v>
      </c>
      <c r="G92" s="144" t="s">
        <v>113</v>
      </c>
      <c r="H92" s="145">
        <v>3</v>
      </c>
      <c r="I92" s="146"/>
      <c r="J92" s="147">
        <f t="shared" si="0"/>
        <v>0</v>
      </c>
      <c r="K92" s="143" t="s">
        <v>114</v>
      </c>
      <c r="L92" s="148"/>
      <c r="M92" s="149" t="s">
        <v>1</v>
      </c>
      <c r="N92" s="150" t="s">
        <v>37</v>
      </c>
      <c r="O92" s="45"/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AR92" s="12" t="s">
        <v>136</v>
      </c>
      <c r="AT92" s="12" t="s">
        <v>117</v>
      </c>
      <c r="AU92" s="12" t="s">
        <v>74</v>
      </c>
      <c r="AY92" s="12" t="s">
        <v>108</v>
      </c>
      <c r="BE92" s="140">
        <f t="shared" si="4"/>
        <v>0</v>
      </c>
      <c r="BF92" s="140">
        <f t="shared" si="5"/>
        <v>0</v>
      </c>
      <c r="BG92" s="140">
        <f t="shared" si="6"/>
        <v>0</v>
      </c>
      <c r="BH92" s="140">
        <f t="shared" si="7"/>
        <v>0</v>
      </c>
      <c r="BI92" s="140">
        <f t="shared" si="8"/>
        <v>0</v>
      </c>
      <c r="BJ92" s="12" t="s">
        <v>74</v>
      </c>
      <c r="BK92" s="140">
        <f t="shared" si="9"/>
        <v>0</v>
      </c>
      <c r="BL92" s="12" t="s">
        <v>136</v>
      </c>
      <c r="BM92" s="12" t="s">
        <v>148</v>
      </c>
    </row>
    <row r="93" spans="2:65" s="1" customFormat="1" ht="16.5" customHeight="1">
      <c r="B93" s="128"/>
      <c r="C93" s="129" t="s">
        <v>149</v>
      </c>
      <c r="D93" s="129" t="s">
        <v>110</v>
      </c>
      <c r="E93" s="130" t="s">
        <v>150</v>
      </c>
      <c r="F93" s="131" t="s">
        <v>151</v>
      </c>
      <c r="G93" s="132" t="s">
        <v>152</v>
      </c>
      <c r="H93" s="133">
        <v>360</v>
      </c>
      <c r="I93" s="134"/>
      <c r="J93" s="135">
        <f t="shared" si="0"/>
        <v>0</v>
      </c>
      <c r="K93" s="131" t="s">
        <v>114</v>
      </c>
      <c r="L93" s="26"/>
      <c r="M93" s="136" t="s">
        <v>1</v>
      </c>
      <c r="N93" s="137" t="s">
        <v>37</v>
      </c>
      <c r="O93" s="45"/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AR93" s="12" t="s">
        <v>136</v>
      </c>
      <c r="AT93" s="12" t="s">
        <v>110</v>
      </c>
      <c r="AU93" s="12" t="s">
        <v>74</v>
      </c>
      <c r="AY93" s="12" t="s">
        <v>108</v>
      </c>
      <c r="BE93" s="140">
        <f t="shared" si="4"/>
        <v>0</v>
      </c>
      <c r="BF93" s="140">
        <f t="shared" si="5"/>
        <v>0</v>
      </c>
      <c r="BG93" s="140">
        <f t="shared" si="6"/>
        <v>0</v>
      </c>
      <c r="BH93" s="140">
        <f t="shared" si="7"/>
        <v>0</v>
      </c>
      <c r="BI93" s="140">
        <f t="shared" si="8"/>
        <v>0</v>
      </c>
      <c r="BJ93" s="12" t="s">
        <v>74</v>
      </c>
      <c r="BK93" s="140">
        <f t="shared" si="9"/>
        <v>0</v>
      </c>
      <c r="BL93" s="12" t="s">
        <v>136</v>
      </c>
      <c r="BM93" s="12" t="s">
        <v>153</v>
      </c>
    </row>
    <row r="94" spans="2:65" s="1" customFormat="1" ht="16.5" customHeight="1">
      <c r="B94" s="128"/>
      <c r="C94" s="141" t="s">
        <v>154</v>
      </c>
      <c r="D94" s="141" t="s">
        <v>117</v>
      </c>
      <c r="E94" s="142" t="s">
        <v>155</v>
      </c>
      <c r="F94" s="143" t="s">
        <v>156</v>
      </c>
      <c r="G94" s="144" t="s">
        <v>152</v>
      </c>
      <c r="H94" s="145">
        <v>360</v>
      </c>
      <c r="I94" s="146"/>
      <c r="J94" s="147">
        <f t="shared" si="0"/>
        <v>0</v>
      </c>
      <c r="K94" s="143" t="s">
        <v>114</v>
      </c>
      <c r="L94" s="148"/>
      <c r="M94" s="149" t="s">
        <v>1</v>
      </c>
      <c r="N94" s="150" t="s">
        <v>37</v>
      </c>
      <c r="O94" s="45"/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AR94" s="12" t="s">
        <v>136</v>
      </c>
      <c r="AT94" s="12" t="s">
        <v>117</v>
      </c>
      <c r="AU94" s="12" t="s">
        <v>74</v>
      </c>
      <c r="AY94" s="12" t="s">
        <v>108</v>
      </c>
      <c r="BE94" s="140">
        <f t="shared" si="4"/>
        <v>0</v>
      </c>
      <c r="BF94" s="140">
        <f t="shared" si="5"/>
        <v>0</v>
      </c>
      <c r="BG94" s="140">
        <f t="shared" si="6"/>
        <v>0</v>
      </c>
      <c r="BH94" s="140">
        <f t="shared" si="7"/>
        <v>0</v>
      </c>
      <c r="BI94" s="140">
        <f t="shared" si="8"/>
        <v>0</v>
      </c>
      <c r="BJ94" s="12" t="s">
        <v>74</v>
      </c>
      <c r="BK94" s="140">
        <f t="shared" si="9"/>
        <v>0</v>
      </c>
      <c r="BL94" s="12" t="s">
        <v>136</v>
      </c>
      <c r="BM94" s="12" t="s">
        <v>157</v>
      </c>
    </row>
    <row r="95" spans="2:65" s="1" customFormat="1" ht="16.5" customHeight="1">
      <c r="B95" s="128"/>
      <c r="C95" s="129" t="s">
        <v>158</v>
      </c>
      <c r="D95" s="129" t="s">
        <v>110</v>
      </c>
      <c r="E95" s="130" t="s">
        <v>159</v>
      </c>
      <c r="F95" s="131" t="s">
        <v>160</v>
      </c>
      <c r="G95" s="132" t="s">
        <v>113</v>
      </c>
      <c r="H95" s="133">
        <v>6</v>
      </c>
      <c r="I95" s="134"/>
      <c r="J95" s="135">
        <f t="shared" si="0"/>
        <v>0</v>
      </c>
      <c r="K95" s="131" t="s">
        <v>114</v>
      </c>
      <c r="L95" s="26"/>
      <c r="M95" s="136" t="s">
        <v>1</v>
      </c>
      <c r="N95" s="137" t="s">
        <v>37</v>
      </c>
      <c r="O95" s="45"/>
      <c r="P95" s="138">
        <f t="shared" si="1"/>
        <v>0</v>
      </c>
      <c r="Q95" s="138">
        <v>0</v>
      </c>
      <c r="R95" s="138">
        <f t="shared" si="2"/>
        <v>0</v>
      </c>
      <c r="S95" s="138">
        <v>0</v>
      </c>
      <c r="T95" s="139">
        <f t="shared" si="3"/>
        <v>0</v>
      </c>
      <c r="AR95" s="12" t="s">
        <v>136</v>
      </c>
      <c r="AT95" s="12" t="s">
        <v>110</v>
      </c>
      <c r="AU95" s="12" t="s">
        <v>74</v>
      </c>
      <c r="AY95" s="12" t="s">
        <v>108</v>
      </c>
      <c r="BE95" s="140">
        <f t="shared" si="4"/>
        <v>0</v>
      </c>
      <c r="BF95" s="140">
        <f t="shared" si="5"/>
        <v>0</v>
      </c>
      <c r="BG95" s="140">
        <f t="shared" si="6"/>
        <v>0</v>
      </c>
      <c r="BH95" s="140">
        <f t="shared" si="7"/>
        <v>0</v>
      </c>
      <c r="BI95" s="140">
        <f t="shared" si="8"/>
        <v>0</v>
      </c>
      <c r="BJ95" s="12" t="s">
        <v>74</v>
      </c>
      <c r="BK95" s="140">
        <f t="shared" si="9"/>
        <v>0</v>
      </c>
      <c r="BL95" s="12" t="s">
        <v>136</v>
      </c>
      <c r="BM95" s="12" t="s">
        <v>161</v>
      </c>
    </row>
    <row r="96" spans="2:65" s="1" customFormat="1" ht="16.5" customHeight="1">
      <c r="B96" s="128"/>
      <c r="C96" s="141" t="s">
        <v>162</v>
      </c>
      <c r="D96" s="141" t="s">
        <v>117</v>
      </c>
      <c r="E96" s="142" t="s">
        <v>163</v>
      </c>
      <c r="F96" s="143" t="s">
        <v>164</v>
      </c>
      <c r="G96" s="144" t="s">
        <v>113</v>
      </c>
      <c r="H96" s="145">
        <v>6</v>
      </c>
      <c r="I96" s="146"/>
      <c r="J96" s="147">
        <f t="shared" si="0"/>
        <v>0</v>
      </c>
      <c r="K96" s="143" t="s">
        <v>114</v>
      </c>
      <c r="L96" s="148"/>
      <c r="M96" s="149" t="s">
        <v>1</v>
      </c>
      <c r="N96" s="150" t="s">
        <v>37</v>
      </c>
      <c r="O96" s="45"/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AR96" s="12" t="s">
        <v>136</v>
      </c>
      <c r="AT96" s="12" t="s">
        <v>117</v>
      </c>
      <c r="AU96" s="12" t="s">
        <v>74</v>
      </c>
      <c r="AY96" s="12" t="s">
        <v>108</v>
      </c>
      <c r="BE96" s="140">
        <f t="shared" si="4"/>
        <v>0</v>
      </c>
      <c r="BF96" s="140">
        <f t="shared" si="5"/>
        <v>0</v>
      </c>
      <c r="BG96" s="140">
        <f t="shared" si="6"/>
        <v>0</v>
      </c>
      <c r="BH96" s="140">
        <f t="shared" si="7"/>
        <v>0</v>
      </c>
      <c r="BI96" s="140">
        <f t="shared" si="8"/>
        <v>0</v>
      </c>
      <c r="BJ96" s="12" t="s">
        <v>74</v>
      </c>
      <c r="BK96" s="140">
        <f t="shared" si="9"/>
        <v>0</v>
      </c>
      <c r="BL96" s="12" t="s">
        <v>136</v>
      </c>
      <c r="BM96" s="12" t="s">
        <v>165</v>
      </c>
    </row>
    <row r="97" spans="2:65" s="1" customFormat="1" ht="19.5">
      <c r="B97" s="26"/>
      <c r="D97" s="151" t="s">
        <v>127</v>
      </c>
      <c r="F97" s="152" t="s">
        <v>166</v>
      </c>
      <c r="I97" s="80"/>
      <c r="L97" s="26"/>
      <c r="M97" s="153"/>
      <c r="N97" s="45"/>
      <c r="O97" s="45"/>
      <c r="P97" s="45"/>
      <c r="Q97" s="45"/>
      <c r="R97" s="45"/>
      <c r="S97" s="45"/>
      <c r="T97" s="46"/>
      <c r="AT97" s="12" t="s">
        <v>127</v>
      </c>
      <c r="AU97" s="12" t="s">
        <v>74</v>
      </c>
    </row>
    <row r="98" spans="2:65" s="1" customFormat="1" ht="16.5" customHeight="1">
      <c r="B98" s="128"/>
      <c r="C98" s="129" t="s">
        <v>167</v>
      </c>
      <c r="D98" s="129" t="s">
        <v>110</v>
      </c>
      <c r="E98" s="130" t="s">
        <v>168</v>
      </c>
      <c r="F98" s="131" t="s">
        <v>169</v>
      </c>
      <c r="G98" s="132" t="s">
        <v>113</v>
      </c>
      <c r="H98" s="133">
        <v>14</v>
      </c>
      <c r="I98" s="134"/>
      <c r="J98" s="135">
        <f t="shared" ref="J98:J103" si="10">ROUND(I98*H98,2)</f>
        <v>0</v>
      </c>
      <c r="K98" s="131" t="s">
        <v>114</v>
      </c>
      <c r="L98" s="26"/>
      <c r="M98" s="136" t="s">
        <v>1</v>
      </c>
      <c r="N98" s="137" t="s">
        <v>37</v>
      </c>
      <c r="O98" s="45"/>
      <c r="P98" s="138">
        <f t="shared" ref="P98:P103" si="11">O98*H98</f>
        <v>0</v>
      </c>
      <c r="Q98" s="138">
        <v>0</v>
      </c>
      <c r="R98" s="138">
        <f t="shared" ref="R98:R103" si="12">Q98*H98</f>
        <v>0</v>
      </c>
      <c r="S98" s="138">
        <v>0</v>
      </c>
      <c r="T98" s="139">
        <f t="shared" ref="T98:T103" si="13">S98*H98</f>
        <v>0</v>
      </c>
      <c r="AR98" s="12" t="s">
        <v>136</v>
      </c>
      <c r="AT98" s="12" t="s">
        <v>110</v>
      </c>
      <c r="AU98" s="12" t="s">
        <v>74</v>
      </c>
      <c r="AY98" s="12" t="s">
        <v>108</v>
      </c>
      <c r="BE98" s="140">
        <f t="shared" ref="BE98:BE103" si="14">IF(N98="základní",J98,0)</f>
        <v>0</v>
      </c>
      <c r="BF98" s="140">
        <f t="shared" ref="BF98:BF103" si="15">IF(N98="snížená",J98,0)</f>
        <v>0</v>
      </c>
      <c r="BG98" s="140">
        <f t="shared" ref="BG98:BG103" si="16">IF(N98="zákl. přenesená",J98,0)</f>
        <v>0</v>
      </c>
      <c r="BH98" s="140">
        <f t="shared" ref="BH98:BH103" si="17">IF(N98="sníž. přenesená",J98,0)</f>
        <v>0</v>
      </c>
      <c r="BI98" s="140">
        <f t="shared" ref="BI98:BI103" si="18">IF(N98="nulová",J98,0)</f>
        <v>0</v>
      </c>
      <c r="BJ98" s="12" t="s">
        <v>74</v>
      </c>
      <c r="BK98" s="140">
        <f t="shared" ref="BK98:BK103" si="19">ROUND(I98*H98,2)</f>
        <v>0</v>
      </c>
      <c r="BL98" s="12" t="s">
        <v>136</v>
      </c>
      <c r="BM98" s="12" t="s">
        <v>170</v>
      </c>
    </row>
    <row r="99" spans="2:65" s="1" customFormat="1" ht="16.5" customHeight="1">
      <c r="B99" s="128"/>
      <c r="C99" s="141" t="s">
        <v>171</v>
      </c>
      <c r="D99" s="141" t="s">
        <v>117</v>
      </c>
      <c r="E99" s="142" t="s">
        <v>172</v>
      </c>
      <c r="F99" s="143" t="s">
        <v>173</v>
      </c>
      <c r="G99" s="144" t="s">
        <v>113</v>
      </c>
      <c r="H99" s="145">
        <v>15</v>
      </c>
      <c r="I99" s="146"/>
      <c r="J99" s="147">
        <f t="shared" si="10"/>
        <v>0</v>
      </c>
      <c r="K99" s="143" t="s">
        <v>114</v>
      </c>
      <c r="L99" s="148"/>
      <c r="M99" s="149" t="s">
        <v>1</v>
      </c>
      <c r="N99" s="150" t="s">
        <v>37</v>
      </c>
      <c r="O99" s="45"/>
      <c r="P99" s="138">
        <f t="shared" si="11"/>
        <v>0</v>
      </c>
      <c r="Q99" s="138">
        <v>0</v>
      </c>
      <c r="R99" s="138">
        <f t="shared" si="12"/>
        <v>0</v>
      </c>
      <c r="S99" s="138">
        <v>0</v>
      </c>
      <c r="T99" s="139">
        <f t="shared" si="13"/>
        <v>0</v>
      </c>
      <c r="AR99" s="12" t="s">
        <v>136</v>
      </c>
      <c r="AT99" s="12" t="s">
        <v>117</v>
      </c>
      <c r="AU99" s="12" t="s">
        <v>74</v>
      </c>
      <c r="AY99" s="12" t="s">
        <v>108</v>
      </c>
      <c r="BE99" s="140">
        <f t="shared" si="14"/>
        <v>0</v>
      </c>
      <c r="BF99" s="140">
        <f t="shared" si="15"/>
        <v>0</v>
      </c>
      <c r="BG99" s="140">
        <f t="shared" si="16"/>
        <v>0</v>
      </c>
      <c r="BH99" s="140">
        <f t="shared" si="17"/>
        <v>0</v>
      </c>
      <c r="BI99" s="140">
        <f t="shared" si="18"/>
        <v>0</v>
      </c>
      <c r="BJ99" s="12" t="s">
        <v>74</v>
      </c>
      <c r="BK99" s="140">
        <f t="shared" si="19"/>
        <v>0</v>
      </c>
      <c r="BL99" s="12" t="s">
        <v>136</v>
      </c>
      <c r="BM99" s="12" t="s">
        <v>174</v>
      </c>
    </row>
    <row r="100" spans="2:65" s="1" customFormat="1" ht="16.5" customHeight="1">
      <c r="B100" s="128"/>
      <c r="C100" s="129" t="s">
        <v>175</v>
      </c>
      <c r="D100" s="129" t="s">
        <v>110</v>
      </c>
      <c r="E100" s="130" t="s">
        <v>176</v>
      </c>
      <c r="F100" s="131" t="s">
        <v>177</v>
      </c>
      <c r="G100" s="132" t="s">
        <v>152</v>
      </c>
      <c r="H100" s="133">
        <v>90</v>
      </c>
      <c r="I100" s="134"/>
      <c r="J100" s="135">
        <f t="shared" si="10"/>
        <v>0</v>
      </c>
      <c r="K100" s="131" t="s">
        <v>114</v>
      </c>
      <c r="L100" s="26"/>
      <c r="M100" s="136" t="s">
        <v>1</v>
      </c>
      <c r="N100" s="137" t="s">
        <v>37</v>
      </c>
      <c r="O100" s="45"/>
      <c r="P100" s="138">
        <f t="shared" si="11"/>
        <v>0</v>
      </c>
      <c r="Q100" s="138">
        <v>0</v>
      </c>
      <c r="R100" s="138">
        <f t="shared" si="12"/>
        <v>0</v>
      </c>
      <c r="S100" s="138">
        <v>0</v>
      </c>
      <c r="T100" s="139">
        <f t="shared" si="13"/>
        <v>0</v>
      </c>
      <c r="AR100" s="12" t="s">
        <v>115</v>
      </c>
      <c r="AT100" s="12" t="s">
        <v>110</v>
      </c>
      <c r="AU100" s="12" t="s">
        <v>74</v>
      </c>
      <c r="AY100" s="12" t="s">
        <v>108</v>
      </c>
      <c r="BE100" s="140">
        <f t="shared" si="14"/>
        <v>0</v>
      </c>
      <c r="BF100" s="140">
        <f t="shared" si="15"/>
        <v>0</v>
      </c>
      <c r="BG100" s="140">
        <f t="shared" si="16"/>
        <v>0</v>
      </c>
      <c r="BH100" s="140">
        <f t="shared" si="17"/>
        <v>0</v>
      </c>
      <c r="BI100" s="140">
        <f t="shared" si="18"/>
        <v>0</v>
      </c>
      <c r="BJ100" s="12" t="s">
        <v>74</v>
      </c>
      <c r="BK100" s="140">
        <f t="shared" si="19"/>
        <v>0</v>
      </c>
      <c r="BL100" s="12" t="s">
        <v>115</v>
      </c>
      <c r="BM100" s="12" t="s">
        <v>178</v>
      </c>
    </row>
    <row r="101" spans="2:65" s="1" customFormat="1" ht="22.5" customHeight="1">
      <c r="B101" s="128"/>
      <c r="C101" s="141" t="s">
        <v>179</v>
      </c>
      <c r="D101" s="141" t="s">
        <v>117</v>
      </c>
      <c r="E101" s="142" t="s">
        <v>180</v>
      </c>
      <c r="F101" s="143" t="s">
        <v>181</v>
      </c>
      <c r="G101" s="144" t="s">
        <v>152</v>
      </c>
      <c r="H101" s="145">
        <v>90</v>
      </c>
      <c r="I101" s="146"/>
      <c r="J101" s="147">
        <f t="shared" si="10"/>
        <v>0</v>
      </c>
      <c r="K101" s="143" t="s">
        <v>114</v>
      </c>
      <c r="L101" s="148"/>
      <c r="M101" s="149" t="s">
        <v>1</v>
      </c>
      <c r="N101" s="150" t="s">
        <v>37</v>
      </c>
      <c r="O101" s="45"/>
      <c r="P101" s="138">
        <f t="shared" si="11"/>
        <v>0</v>
      </c>
      <c r="Q101" s="138">
        <v>0</v>
      </c>
      <c r="R101" s="138">
        <f t="shared" si="12"/>
        <v>0</v>
      </c>
      <c r="S101" s="138">
        <v>0</v>
      </c>
      <c r="T101" s="139">
        <f t="shared" si="13"/>
        <v>0</v>
      </c>
      <c r="AR101" s="12" t="s">
        <v>120</v>
      </c>
      <c r="AT101" s="12" t="s">
        <v>117</v>
      </c>
      <c r="AU101" s="12" t="s">
        <v>74</v>
      </c>
      <c r="AY101" s="12" t="s">
        <v>108</v>
      </c>
      <c r="BE101" s="140">
        <f t="shared" si="14"/>
        <v>0</v>
      </c>
      <c r="BF101" s="140">
        <f t="shared" si="15"/>
        <v>0</v>
      </c>
      <c r="BG101" s="140">
        <f t="shared" si="16"/>
        <v>0</v>
      </c>
      <c r="BH101" s="140">
        <f t="shared" si="17"/>
        <v>0</v>
      </c>
      <c r="BI101" s="140">
        <f t="shared" si="18"/>
        <v>0</v>
      </c>
      <c r="BJ101" s="12" t="s">
        <v>74</v>
      </c>
      <c r="BK101" s="140">
        <f t="shared" si="19"/>
        <v>0</v>
      </c>
      <c r="BL101" s="12" t="s">
        <v>121</v>
      </c>
      <c r="BM101" s="12" t="s">
        <v>182</v>
      </c>
    </row>
    <row r="102" spans="2:65" s="1" customFormat="1" ht="16.5" customHeight="1">
      <c r="B102" s="128"/>
      <c r="C102" s="129" t="s">
        <v>183</v>
      </c>
      <c r="D102" s="129" t="s">
        <v>110</v>
      </c>
      <c r="E102" s="130" t="s">
        <v>184</v>
      </c>
      <c r="F102" s="131" t="s">
        <v>185</v>
      </c>
      <c r="G102" s="132" t="s">
        <v>152</v>
      </c>
      <c r="H102" s="133">
        <v>300</v>
      </c>
      <c r="I102" s="134"/>
      <c r="J102" s="135">
        <f t="shared" si="10"/>
        <v>0</v>
      </c>
      <c r="K102" s="131" t="s">
        <v>114</v>
      </c>
      <c r="L102" s="26"/>
      <c r="M102" s="136" t="s">
        <v>1</v>
      </c>
      <c r="N102" s="137" t="s">
        <v>37</v>
      </c>
      <c r="O102" s="45"/>
      <c r="P102" s="138">
        <f t="shared" si="11"/>
        <v>0</v>
      </c>
      <c r="Q102" s="138">
        <v>0</v>
      </c>
      <c r="R102" s="138">
        <f t="shared" si="12"/>
        <v>0</v>
      </c>
      <c r="S102" s="138">
        <v>0</v>
      </c>
      <c r="T102" s="139">
        <f t="shared" si="13"/>
        <v>0</v>
      </c>
      <c r="AR102" s="12" t="s">
        <v>136</v>
      </c>
      <c r="AT102" s="12" t="s">
        <v>110</v>
      </c>
      <c r="AU102" s="12" t="s">
        <v>74</v>
      </c>
      <c r="AY102" s="12" t="s">
        <v>108</v>
      </c>
      <c r="BE102" s="140">
        <f t="shared" si="14"/>
        <v>0</v>
      </c>
      <c r="BF102" s="140">
        <f t="shared" si="15"/>
        <v>0</v>
      </c>
      <c r="BG102" s="140">
        <f t="shared" si="16"/>
        <v>0</v>
      </c>
      <c r="BH102" s="140">
        <f t="shared" si="17"/>
        <v>0</v>
      </c>
      <c r="BI102" s="140">
        <f t="shared" si="18"/>
        <v>0</v>
      </c>
      <c r="BJ102" s="12" t="s">
        <v>74</v>
      </c>
      <c r="BK102" s="140">
        <f t="shared" si="19"/>
        <v>0</v>
      </c>
      <c r="BL102" s="12" t="s">
        <v>136</v>
      </c>
      <c r="BM102" s="12" t="s">
        <v>186</v>
      </c>
    </row>
    <row r="103" spans="2:65" s="1" customFormat="1" ht="16.5" customHeight="1">
      <c r="B103" s="128"/>
      <c r="C103" s="129" t="s">
        <v>187</v>
      </c>
      <c r="D103" s="129" t="s">
        <v>110</v>
      </c>
      <c r="E103" s="130" t="s">
        <v>188</v>
      </c>
      <c r="F103" s="131" t="s">
        <v>189</v>
      </c>
      <c r="G103" s="132" t="s">
        <v>152</v>
      </c>
      <c r="H103" s="133">
        <v>390</v>
      </c>
      <c r="I103" s="134"/>
      <c r="J103" s="135">
        <f t="shared" si="10"/>
        <v>0</v>
      </c>
      <c r="K103" s="131" t="s">
        <v>114</v>
      </c>
      <c r="L103" s="26"/>
      <c r="M103" s="136" t="s">
        <v>1</v>
      </c>
      <c r="N103" s="137" t="s">
        <v>37</v>
      </c>
      <c r="O103" s="45"/>
      <c r="P103" s="138">
        <f t="shared" si="11"/>
        <v>0</v>
      </c>
      <c r="Q103" s="138">
        <v>0</v>
      </c>
      <c r="R103" s="138">
        <f t="shared" si="12"/>
        <v>0</v>
      </c>
      <c r="S103" s="138">
        <v>0</v>
      </c>
      <c r="T103" s="139">
        <f t="shared" si="13"/>
        <v>0</v>
      </c>
      <c r="AR103" s="12" t="s">
        <v>136</v>
      </c>
      <c r="AT103" s="12" t="s">
        <v>110</v>
      </c>
      <c r="AU103" s="12" t="s">
        <v>74</v>
      </c>
      <c r="AY103" s="12" t="s">
        <v>108</v>
      </c>
      <c r="BE103" s="140">
        <f t="shared" si="14"/>
        <v>0</v>
      </c>
      <c r="BF103" s="140">
        <f t="shared" si="15"/>
        <v>0</v>
      </c>
      <c r="BG103" s="140">
        <f t="shared" si="16"/>
        <v>0</v>
      </c>
      <c r="BH103" s="140">
        <f t="shared" si="17"/>
        <v>0</v>
      </c>
      <c r="BI103" s="140">
        <f t="shared" si="18"/>
        <v>0</v>
      </c>
      <c r="BJ103" s="12" t="s">
        <v>74</v>
      </c>
      <c r="BK103" s="140">
        <f t="shared" si="19"/>
        <v>0</v>
      </c>
      <c r="BL103" s="12" t="s">
        <v>136</v>
      </c>
      <c r="BM103" s="12" t="s">
        <v>190</v>
      </c>
    </row>
    <row r="104" spans="2:65" s="1" customFormat="1" ht="19.5">
      <c r="B104" s="26"/>
      <c r="D104" s="151" t="s">
        <v>127</v>
      </c>
      <c r="F104" s="152" t="s">
        <v>191</v>
      </c>
      <c r="I104" s="80"/>
      <c r="L104" s="26"/>
      <c r="M104" s="153"/>
      <c r="N104" s="45"/>
      <c r="O104" s="45"/>
      <c r="P104" s="45"/>
      <c r="Q104" s="45"/>
      <c r="R104" s="45"/>
      <c r="S104" s="45"/>
      <c r="T104" s="46"/>
      <c r="AT104" s="12" t="s">
        <v>127</v>
      </c>
      <c r="AU104" s="12" t="s">
        <v>74</v>
      </c>
    </row>
    <row r="105" spans="2:65" s="1" customFormat="1" ht="16.5" customHeight="1">
      <c r="B105" s="128"/>
      <c r="C105" s="141" t="s">
        <v>192</v>
      </c>
      <c r="D105" s="141" t="s">
        <v>117</v>
      </c>
      <c r="E105" s="142" t="s">
        <v>193</v>
      </c>
      <c r="F105" s="143" t="s">
        <v>194</v>
      </c>
      <c r="G105" s="144" t="s">
        <v>152</v>
      </c>
      <c r="H105" s="145">
        <v>360</v>
      </c>
      <c r="I105" s="146"/>
      <c r="J105" s="147">
        <f>ROUND(I105*H105,2)</f>
        <v>0</v>
      </c>
      <c r="K105" s="143" t="s">
        <v>114</v>
      </c>
      <c r="L105" s="148"/>
      <c r="M105" s="149" t="s">
        <v>1</v>
      </c>
      <c r="N105" s="150" t="s">
        <v>37</v>
      </c>
      <c r="O105" s="45"/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2" t="s">
        <v>136</v>
      </c>
      <c r="AT105" s="12" t="s">
        <v>117</v>
      </c>
      <c r="AU105" s="12" t="s">
        <v>74</v>
      </c>
      <c r="AY105" s="12" t="s">
        <v>108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2" t="s">
        <v>74</v>
      </c>
      <c r="BK105" s="140">
        <f>ROUND(I105*H105,2)</f>
        <v>0</v>
      </c>
      <c r="BL105" s="12" t="s">
        <v>136</v>
      </c>
      <c r="BM105" s="12" t="s">
        <v>195</v>
      </c>
    </row>
    <row r="106" spans="2:65" s="1" customFormat="1" ht="16.5" customHeight="1">
      <c r="B106" s="128"/>
      <c r="C106" s="141" t="s">
        <v>196</v>
      </c>
      <c r="D106" s="141" t="s">
        <v>117</v>
      </c>
      <c r="E106" s="142" t="s">
        <v>197</v>
      </c>
      <c r="F106" s="143" t="s">
        <v>198</v>
      </c>
      <c r="G106" s="144" t="s">
        <v>152</v>
      </c>
      <c r="H106" s="145">
        <v>30</v>
      </c>
      <c r="I106" s="146"/>
      <c r="J106" s="147">
        <f>ROUND(I106*H106,2)</f>
        <v>0</v>
      </c>
      <c r="K106" s="143" t="s">
        <v>114</v>
      </c>
      <c r="L106" s="148"/>
      <c r="M106" s="149" t="s">
        <v>1</v>
      </c>
      <c r="N106" s="150" t="s">
        <v>37</v>
      </c>
      <c r="O106" s="45"/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2" t="s">
        <v>120</v>
      </c>
      <c r="AT106" s="12" t="s">
        <v>117</v>
      </c>
      <c r="AU106" s="12" t="s">
        <v>74</v>
      </c>
      <c r="AY106" s="12" t="s">
        <v>108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2" t="s">
        <v>74</v>
      </c>
      <c r="BK106" s="140">
        <f>ROUND(I106*H106,2)</f>
        <v>0</v>
      </c>
      <c r="BL106" s="12" t="s">
        <v>121</v>
      </c>
      <c r="BM106" s="12" t="s">
        <v>199</v>
      </c>
    </row>
    <row r="107" spans="2:65" s="1" customFormat="1" ht="19.5">
      <c r="B107" s="26"/>
      <c r="D107" s="151" t="s">
        <v>127</v>
      </c>
      <c r="F107" s="152" t="s">
        <v>200</v>
      </c>
      <c r="I107" s="80"/>
      <c r="L107" s="26"/>
      <c r="M107" s="153"/>
      <c r="N107" s="45"/>
      <c r="O107" s="45"/>
      <c r="P107" s="45"/>
      <c r="Q107" s="45"/>
      <c r="R107" s="45"/>
      <c r="S107" s="45"/>
      <c r="T107" s="46"/>
      <c r="AT107" s="12" t="s">
        <v>127</v>
      </c>
      <c r="AU107" s="12" t="s">
        <v>74</v>
      </c>
    </row>
    <row r="108" spans="2:65" s="1" customFormat="1" ht="16.5" customHeight="1">
      <c r="B108" s="128"/>
      <c r="C108" s="129" t="s">
        <v>201</v>
      </c>
      <c r="D108" s="129" t="s">
        <v>110</v>
      </c>
      <c r="E108" s="130" t="s">
        <v>202</v>
      </c>
      <c r="F108" s="131" t="s">
        <v>203</v>
      </c>
      <c r="G108" s="132" t="s">
        <v>113</v>
      </c>
      <c r="H108" s="133">
        <v>14</v>
      </c>
      <c r="I108" s="134"/>
      <c r="J108" s="135">
        <f t="shared" ref="J108:J115" si="20">ROUND(I108*H108,2)</f>
        <v>0</v>
      </c>
      <c r="K108" s="131" t="s">
        <v>114</v>
      </c>
      <c r="L108" s="26"/>
      <c r="M108" s="136" t="s">
        <v>1</v>
      </c>
      <c r="N108" s="137" t="s">
        <v>37</v>
      </c>
      <c r="O108" s="45"/>
      <c r="P108" s="138">
        <f t="shared" ref="P108:P115" si="21">O108*H108</f>
        <v>0</v>
      </c>
      <c r="Q108" s="138">
        <v>0</v>
      </c>
      <c r="R108" s="138">
        <f t="shared" ref="R108:R115" si="22">Q108*H108</f>
        <v>0</v>
      </c>
      <c r="S108" s="138">
        <v>0</v>
      </c>
      <c r="T108" s="139">
        <f t="shared" ref="T108:T115" si="23">S108*H108</f>
        <v>0</v>
      </c>
      <c r="AR108" s="12" t="s">
        <v>136</v>
      </c>
      <c r="AT108" s="12" t="s">
        <v>110</v>
      </c>
      <c r="AU108" s="12" t="s">
        <v>74</v>
      </c>
      <c r="AY108" s="12" t="s">
        <v>108</v>
      </c>
      <c r="BE108" s="140">
        <f t="shared" ref="BE108:BE115" si="24">IF(N108="základní",J108,0)</f>
        <v>0</v>
      </c>
      <c r="BF108" s="140">
        <f t="shared" ref="BF108:BF115" si="25">IF(N108="snížená",J108,0)</f>
        <v>0</v>
      </c>
      <c r="BG108" s="140">
        <f t="shared" ref="BG108:BG115" si="26">IF(N108="zákl. přenesená",J108,0)</f>
        <v>0</v>
      </c>
      <c r="BH108" s="140">
        <f t="shared" ref="BH108:BH115" si="27">IF(N108="sníž. přenesená",J108,0)</f>
        <v>0</v>
      </c>
      <c r="BI108" s="140">
        <f t="shared" ref="BI108:BI115" si="28">IF(N108="nulová",J108,0)</f>
        <v>0</v>
      </c>
      <c r="BJ108" s="12" t="s">
        <v>74</v>
      </c>
      <c r="BK108" s="140">
        <f t="shared" ref="BK108:BK115" si="29">ROUND(I108*H108,2)</f>
        <v>0</v>
      </c>
      <c r="BL108" s="12" t="s">
        <v>136</v>
      </c>
      <c r="BM108" s="12" t="s">
        <v>204</v>
      </c>
    </row>
    <row r="109" spans="2:65" s="1" customFormat="1" ht="16.5" customHeight="1">
      <c r="B109" s="128"/>
      <c r="C109" s="129" t="s">
        <v>205</v>
      </c>
      <c r="D109" s="129" t="s">
        <v>110</v>
      </c>
      <c r="E109" s="130" t="s">
        <v>206</v>
      </c>
      <c r="F109" s="131" t="s">
        <v>207</v>
      </c>
      <c r="G109" s="132" t="s">
        <v>113</v>
      </c>
      <c r="H109" s="133">
        <v>14</v>
      </c>
      <c r="I109" s="134"/>
      <c r="J109" s="135">
        <f t="shared" si="20"/>
        <v>0</v>
      </c>
      <c r="K109" s="131" t="s">
        <v>114</v>
      </c>
      <c r="L109" s="26"/>
      <c r="M109" s="136" t="s">
        <v>1</v>
      </c>
      <c r="N109" s="137" t="s">
        <v>37</v>
      </c>
      <c r="O109" s="45"/>
      <c r="P109" s="138">
        <f t="shared" si="21"/>
        <v>0</v>
      </c>
      <c r="Q109" s="138">
        <v>0</v>
      </c>
      <c r="R109" s="138">
        <f t="shared" si="22"/>
        <v>0</v>
      </c>
      <c r="S109" s="138">
        <v>0</v>
      </c>
      <c r="T109" s="139">
        <f t="shared" si="23"/>
        <v>0</v>
      </c>
      <c r="AR109" s="12" t="s">
        <v>136</v>
      </c>
      <c r="AT109" s="12" t="s">
        <v>110</v>
      </c>
      <c r="AU109" s="12" t="s">
        <v>74</v>
      </c>
      <c r="AY109" s="12" t="s">
        <v>108</v>
      </c>
      <c r="BE109" s="140">
        <f t="shared" si="24"/>
        <v>0</v>
      </c>
      <c r="BF109" s="140">
        <f t="shared" si="25"/>
        <v>0</v>
      </c>
      <c r="BG109" s="140">
        <f t="shared" si="26"/>
        <v>0</v>
      </c>
      <c r="BH109" s="140">
        <f t="shared" si="27"/>
        <v>0</v>
      </c>
      <c r="BI109" s="140">
        <f t="shared" si="28"/>
        <v>0</v>
      </c>
      <c r="BJ109" s="12" t="s">
        <v>74</v>
      </c>
      <c r="BK109" s="140">
        <f t="shared" si="29"/>
        <v>0</v>
      </c>
      <c r="BL109" s="12" t="s">
        <v>136</v>
      </c>
      <c r="BM109" s="12" t="s">
        <v>208</v>
      </c>
    </row>
    <row r="110" spans="2:65" s="1" customFormat="1" ht="16.5" customHeight="1">
      <c r="B110" s="128"/>
      <c r="C110" s="141" t="s">
        <v>209</v>
      </c>
      <c r="D110" s="141" t="s">
        <v>117</v>
      </c>
      <c r="E110" s="142" t="s">
        <v>210</v>
      </c>
      <c r="F110" s="143" t="s">
        <v>211</v>
      </c>
      <c r="G110" s="144" t="s">
        <v>113</v>
      </c>
      <c r="H110" s="145">
        <v>3</v>
      </c>
      <c r="I110" s="146"/>
      <c r="J110" s="147">
        <f t="shared" si="20"/>
        <v>0</v>
      </c>
      <c r="K110" s="143" t="s">
        <v>114</v>
      </c>
      <c r="L110" s="148"/>
      <c r="M110" s="149" t="s">
        <v>1</v>
      </c>
      <c r="N110" s="150" t="s">
        <v>37</v>
      </c>
      <c r="O110" s="45"/>
      <c r="P110" s="138">
        <f t="shared" si="21"/>
        <v>0</v>
      </c>
      <c r="Q110" s="138">
        <v>0</v>
      </c>
      <c r="R110" s="138">
        <f t="shared" si="22"/>
        <v>0</v>
      </c>
      <c r="S110" s="138">
        <v>0</v>
      </c>
      <c r="T110" s="139">
        <f t="shared" si="23"/>
        <v>0</v>
      </c>
      <c r="AR110" s="12" t="s">
        <v>136</v>
      </c>
      <c r="AT110" s="12" t="s">
        <v>117</v>
      </c>
      <c r="AU110" s="12" t="s">
        <v>74</v>
      </c>
      <c r="AY110" s="12" t="s">
        <v>108</v>
      </c>
      <c r="BE110" s="140">
        <f t="shared" si="24"/>
        <v>0</v>
      </c>
      <c r="BF110" s="140">
        <f t="shared" si="25"/>
        <v>0</v>
      </c>
      <c r="BG110" s="140">
        <f t="shared" si="26"/>
        <v>0</v>
      </c>
      <c r="BH110" s="140">
        <f t="shared" si="27"/>
        <v>0</v>
      </c>
      <c r="BI110" s="140">
        <f t="shared" si="28"/>
        <v>0</v>
      </c>
      <c r="BJ110" s="12" t="s">
        <v>74</v>
      </c>
      <c r="BK110" s="140">
        <f t="shared" si="29"/>
        <v>0</v>
      </c>
      <c r="BL110" s="12" t="s">
        <v>136</v>
      </c>
      <c r="BM110" s="12" t="s">
        <v>212</v>
      </c>
    </row>
    <row r="111" spans="2:65" s="1" customFormat="1" ht="22.5" customHeight="1">
      <c r="B111" s="128"/>
      <c r="C111" s="141" t="s">
        <v>213</v>
      </c>
      <c r="D111" s="141" t="s">
        <v>117</v>
      </c>
      <c r="E111" s="142" t="s">
        <v>214</v>
      </c>
      <c r="F111" s="143" t="s">
        <v>215</v>
      </c>
      <c r="G111" s="144" t="s">
        <v>113</v>
      </c>
      <c r="H111" s="145">
        <v>1</v>
      </c>
      <c r="I111" s="146"/>
      <c r="J111" s="147">
        <f t="shared" si="20"/>
        <v>0</v>
      </c>
      <c r="K111" s="143" t="s">
        <v>114</v>
      </c>
      <c r="L111" s="148"/>
      <c r="M111" s="149" t="s">
        <v>1</v>
      </c>
      <c r="N111" s="150" t="s">
        <v>37</v>
      </c>
      <c r="O111" s="45"/>
      <c r="P111" s="138">
        <f t="shared" si="21"/>
        <v>0</v>
      </c>
      <c r="Q111" s="138">
        <v>0</v>
      </c>
      <c r="R111" s="138">
        <f t="shared" si="22"/>
        <v>0</v>
      </c>
      <c r="S111" s="138">
        <v>0</v>
      </c>
      <c r="T111" s="139">
        <f t="shared" si="23"/>
        <v>0</v>
      </c>
      <c r="AR111" s="12" t="s">
        <v>136</v>
      </c>
      <c r="AT111" s="12" t="s">
        <v>117</v>
      </c>
      <c r="AU111" s="12" t="s">
        <v>74</v>
      </c>
      <c r="AY111" s="12" t="s">
        <v>108</v>
      </c>
      <c r="BE111" s="140">
        <f t="shared" si="24"/>
        <v>0</v>
      </c>
      <c r="BF111" s="140">
        <f t="shared" si="25"/>
        <v>0</v>
      </c>
      <c r="BG111" s="140">
        <f t="shared" si="26"/>
        <v>0</v>
      </c>
      <c r="BH111" s="140">
        <f t="shared" si="27"/>
        <v>0</v>
      </c>
      <c r="BI111" s="140">
        <f t="shared" si="28"/>
        <v>0</v>
      </c>
      <c r="BJ111" s="12" t="s">
        <v>74</v>
      </c>
      <c r="BK111" s="140">
        <f t="shared" si="29"/>
        <v>0</v>
      </c>
      <c r="BL111" s="12" t="s">
        <v>136</v>
      </c>
      <c r="BM111" s="12" t="s">
        <v>216</v>
      </c>
    </row>
    <row r="112" spans="2:65" s="1" customFormat="1" ht="22.5" customHeight="1">
      <c r="B112" s="128"/>
      <c r="C112" s="141" t="s">
        <v>217</v>
      </c>
      <c r="D112" s="141" t="s">
        <v>117</v>
      </c>
      <c r="E112" s="142" t="s">
        <v>218</v>
      </c>
      <c r="F112" s="143" t="s">
        <v>219</v>
      </c>
      <c r="G112" s="144" t="s">
        <v>113</v>
      </c>
      <c r="H112" s="145">
        <v>1</v>
      </c>
      <c r="I112" s="146"/>
      <c r="J112" s="147">
        <f t="shared" si="20"/>
        <v>0</v>
      </c>
      <c r="K112" s="143" t="s">
        <v>114</v>
      </c>
      <c r="L112" s="148"/>
      <c r="M112" s="149" t="s">
        <v>1</v>
      </c>
      <c r="N112" s="150" t="s">
        <v>37</v>
      </c>
      <c r="O112" s="45"/>
      <c r="P112" s="138">
        <f t="shared" si="21"/>
        <v>0</v>
      </c>
      <c r="Q112" s="138">
        <v>0</v>
      </c>
      <c r="R112" s="138">
        <f t="shared" si="22"/>
        <v>0</v>
      </c>
      <c r="S112" s="138">
        <v>0</v>
      </c>
      <c r="T112" s="139">
        <f t="shared" si="23"/>
        <v>0</v>
      </c>
      <c r="AR112" s="12" t="s">
        <v>136</v>
      </c>
      <c r="AT112" s="12" t="s">
        <v>117</v>
      </c>
      <c r="AU112" s="12" t="s">
        <v>74</v>
      </c>
      <c r="AY112" s="12" t="s">
        <v>108</v>
      </c>
      <c r="BE112" s="140">
        <f t="shared" si="24"/>
        <v>0</v>
      </c>
      <c r="BF112" s="140">
        <f t="shared" si="25"/>
        <v>0</v>
      </c>
      <c r="BG112" s="140">
        <f t="shared" si="26"/>
        <v>0</v>
      </c>
      <c r="BH112" s="140">
        <f t="shared" si="27"/>
        <v>0</v>
      </c>
      <c r="BI112" s="140">
        <f t="shared" si="28"/>
        <v>0</v>
      </c>
      <c r="BJ112" s="12" t="s">
        <v>74</v>
      </c>
      <c r="BK112" s="140">
        <f t="shared" si="29"/>
        <v>0</v>
      </c>
      <c r="BL112" s="12" t="s">
        <v>136</v>
      </c>
      <c r="BM112" s="12" t="s">
        <v>220</v>
      </c>
    </row>
    <row r="113" spans="2:65" s="1" customFormat="1" ht="16.5" customHeight="1">
      <c r="B113" s="128"/>
      <c r="C113" s="141" t="s">
        <v>221</v>
      </c>
      <c r="D113" s="141" t="s">
        <v>117</v>
      </c>
      <c r="E113" s="142" t="s">
        <v>222</v>
      </c>
      <c r="F113" s="143" t="s">
        <v>223</v>
      </c>
      <c r="G113" s="144" t="s">
        <v>224</v>
      </c>
      <c r="H113" s="145">
        <v>1</v>
      </c>
      <c r="I113" s="146"/>
      <c r="J113" s="147">
        <f t="shared" si="20"/>
        <v>0</v>
      </c>
      <c r="K113" s="143" t="s">
        <v>114</v>
      </c>
      <c r="L113" s="148"/>
      <c r="M113" s="149" t="s">
        <v>1</v>
      </c>
      <c r="N113" s="150" t="s">
        <v>37</v>
      </c>
      <c r="O113" s="45"/>
      <c r="P113" s="138">
        <f t="shared" si="21"/>
        <v>0</v>
      </c>
      <c r="Q113" s="138">
        <v>0</v>
      </c>
      <c r="R113" s="138">
        <f t="shared" si="22"/>
        <v>0</v>
      </c>
      <c r="S113" s="138">
        <v>0</v>
      </c>
      <c r="T113" s="139">
        <f t="shared" si="23"/>
        <v>0</v>
      </c>
      <c r="AR113" s="12" t="s">
        <v>136</v>
      </c>
      <c r="AT113" s="12" t="s">
        <v>117</v>
      </c>
      <c r="AU113" s="12" t="s">
        <v>74</v>
      </c>
      <c r="AY113" s="12" t="s">
        <v>108</v>
      </c>
      <c r="BE113" s="140">
        <f t="shared" si="24"/>
        <v>0</v>
      </c>
      <c r="BF113" s="140">
        <f t="shared" si="25"/>
        <v>0</v>
      </c>
      <c r="BG113" s="140">
        <f t="shared" si="26"/>
        <v>0</v>
      </c>
      <c r="BH113" s="140">
        <f t="shared" si="27"/>
        <v>0</v>
      </c>
      <c r="BI113" s="140">
        <f t="shared" si="28"/>
        <v>0</v>
      </c>
      <c r="BJ113" s="12" t="s">
        <v>74</v>
      </c>
      <c r="BK113" s="140">
        <f t="shared" si="29"/>
        <v>0</v>
      </c>
      <c r="BL113" s="12" t="s">
        <v>136</v>
      </c>
      <c r="BM113" s="12" t="s">
        <v>225</v>
      </c>
    </row>
    <row r="114" spans="2:65" s="1" customFormat="1" ht="22.5" customHeight="1">
      <c r="B114" s="128"/>
      <c r="C114" s="129" t="s">
        <v>226</v>
      </c>
      <c r="D114" s="129" t="s">
        <v>110</v>
      </c>
      <c r="E114" s="130" t="s">
        <v>227</v>
      </c>
      <c r="F114" s="131" t="s">
        <v>228</v>
      </c>
      <c r="G114" s="132" t="s">
        <v>113</v>
      </c>
      <c r="H114" s="133">
        <v>6</v>
      </c>
      <c r="I114" s="134"/>
      <c r="J114" s="135">
        <f t="shared" si="20"/>
        <v>0</v>
      </c>
      <c r="K114" s="131" t="s">
        <v>114</v>
      </c>
      <c r="L114" s="26"/>
      <c r="M114" s="136" t="s">
        <v>1</v>
      </c>
      <c r="N114" s="137" t="s">
        <v>37</v>
      </c>
      <c r="O114" s="45"/>
      <c r="P114" s="138">
        <f t="shared" si="21"/>
        <v>0</v>
      </c>
      <c r="Q114" s="138">
        <v>0</v>
      </c>
      <c r="R114" s="138">
        <f t="shared" si="22"/>
        <v>0</v>
      </c>
      <c r="S114" s="138">
        <v>0</v>
      </c>
      <c r="T114" s="139">
        <f t="shared" si="23"/>
        <v>0</v>
      </c>
      <c r="AR114" s="12" t="s">
        <v>115</v>
      </c>
      <c r="AT114" s="12" t="s">
        <v>110</v>
      </c>
      <c r="AU114" s="12" t="s">
        <v>74</v>
      </c>
      <c r="AY114" s="12" t="s">
        <v>108</v>
      </c>
      <c r="BE114" s="140">
        <f t="shared" si="24"/>
        <v>0</v>
      </c>
      <c r="BF114" s="140">
        <f t="shared" si="25"/>
        <v>0</v>
      </c>
      <c r="BG114" s="140">
        <f t="shared" si="26"/>
        <v>0</v>
      </c>
      <c r="BH114" s="140">
        <f t="shared" si="27"/>
        <v>0</v>
      </c>
      <c r="BI114" s="140">
        <f t="shared" si="28"/>
        <v>0</v>
      </c>
      <c r="BJ114" s="12" t="s">
        <v>74</v>
      </c>
      <c r="BK114" s="140">
        <f t="shared" si="29"/>
        <v>0</v>
      </c>
      <c r="BL114" s="12" t="s">
        <v>115</v>
      </c>
      <c r="BM114" s="12" t="s">
        <v>229</v>
      </c>
    </row>
    <row r="115" spans="2:65" s="1" customFormat="1" ht="22.5" customHeight="1">
      <c r="B115" s="128"/>
      <c r="C115" s="141" t="s">
        <v>230</v>
      </c>
      <c r="D115" s="141" t="s">
        <v>117</v>
      </c>
      <c r="E115" s="142" t="s">
        <v>231</v>
      </c>
      <c r="F115" s="143" t="s">
        <v>232</v>
      </c>
      <c r="G115" s="144" t="s">
        <v>113</v>
      </c>
      <c r="H115" s="145">
        <v>6</v>
      </c>
      <c r="I115" s="146"/>
      <c r="J115" s="147">
        <f t="shared" si="20"/>
        <v>0</v>
      </c>
      <c r="K115" s="143" t="s">
        <v>114</v>
      </c>
      <c r="L115" s="148"/>
      <c r="M115" s="149" t="s">
        <v>1</v>
      </c>
      <c r="N115" s="150" t="s">
        <v>37</v>
      </c>
      <c r="O115" s="45"/>
      <c r="P115" s="138">
        <f t="shared" si="21"/>
        <v>0</v>
      </c>
      <c r="Q115" s="138">
        <v>0</v>
      </c>
      <c r="R115" s="138">
        <f t="shared" si="22"/>
        <v>0</v>
      </c>
      <c r="S115" s="138">
        <v>0</v>
      </c>
      <c r="T115" s="139">
        <f t="shared" si="23"/>
        <v>0</v>
      </c>
      <c r="AR115" s="12" t="s">
        <v>136</v>
      </c>
      <c r="AT115" s="12" t="s">
        <v>117</v>
      </c>
      <c r="AU115" s="12" t="s">
        <v>74</v>
      </c>
      <c r="AY115" s="12" t="s">
        <v>108</v>
      </c>
      <c r="BE115" s="140">
        <f t="shared" si="24"/>
        <v>0</v>
      </c>
      <c r="BF115" s="140">
        <f t="shared" si="25"/>
        <v>0</v>
      </c>
      <c r="BG115" s="140">
        <f t="shared" si="26"/>
        <v>0</v>
      </c>
      <c r="BH115" s="140">
        <f t="shared" si="27"/>
        <v>0</v>
      </c>
      <c r="BI115" s="140">
        <f t="shared" si="28"/>
        <v>0</v>
      </c>
      <c r="BJ115" s="12" t="s">
        <v>74</v>
      </c>
      <c r="BK115" s="140">
        <f t="shared" si="29"/>
        <v>0</v>
      </c>
      <c r="BL115" s="12" t="s">
        <v>136</v>
      </c>
      <c r="BM115" s="12" t="s">
        <v>233</v>
      </c>
    </row>
    <row r="116" spans="2:65" s="1" customFormat="1" ht="29.25">
      <c r="B116" s="26"/>
      <c r="D116" s="151" t="s">
        <v>127</v>
      </c>
      <c r="F116" s="152" t="s">
        <v>234</v>
      </c>
      <c r="I116" s="80"/>
      <c r="L116" s="26"/>
      <c r="M116" s="153"/>
      <c r="N116" s="45"/>
      <c r="O116" s="45"/>
      <c r="P116" s="45"/>
      <c r="Q116" s="45"/>
      <c r="R116" s="45"/>
      <c r="S116" s="45"/>
      <c r="T116" s="46"/>
      <c r="AT116" s="12" t="s">
        <v>127</v>
      </c>
      <c r="AU116" s="12" t="s">
        <v>74</v>
      </c>
    </row>
    <row r="117" spans="2:65" s="1" customFormat="1" ht="22.5" customHeight="1">
      <c r="B117" s="128"/>
      <c r="C117" s="129" t="s">
        <v>235</v>
      </c>
      <c r="D117" s="129" t="s">
        <v>110</v>
      </c>
      <c r="E117" s="130" t="s">
        <v>236</v>
      </c>
      <c r="F117" s="131" t="s">
        <v>237</v>
      </c>
      <c r="G117" s="132" t="s">
        <v>113</v>
      </c>
      <c r="H117" s="133">
        <v>2</v>
      </c>
      <c r="I117" s="134"/>
      <c r="J117" s="135">
        <f>ROUND(I117*H117,2)</f>
        <v>0</v>
      </c>
      <c r="K117" s="131" t="s">
        <v>114</v>
      </c>
      <c r="L117" s="26"/>
      <c r="M117" s="136" t="s">
        <v>1</v>
      </c>
      <c r="N117" s="137" t="s">
        <v>37</v>
      </c>
      <c r="O117" s="45"/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2" t="s">
        <v>115</v>
      </c>
      <c r="AT117" s="12" t="s">
        <v>110</v>
      </c>
      <c r="AU117" s="12" t="s">
        <v>74</v>
      </c>
      <c r="AY117" s="12" t="s">
        <v>108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2" t="s">
        <v>74</v>
      </c>
      <c r="BK117" s="140">
        <f>ROUND(I117*H117,2)</f>
        <v>0</v>
      </c>
      <c r="BL117" s="12" t="s">
        <v>115</v>
      </c>
      <c r="BM117" s="12" t="s">
        <v>238</v>
      </c>
    </row>
    <row r="118" spans="2:65" s="1" customFormat="1" ht="22.5" customHeight="1">
      <c r="B118" s="128"/>
      <c r="C118" s="141" t="s">
        <v>239</v>
      </c>
      <c r="D118" s="141" t="s">
        <v>117</v>
      </c>
      <c r="E118" s="142" t="s">
        <v>240</v>
      </c>
      <c r="F118" s="143" t="s">
        <v>241</v>
      </c>
      <c r="G118" s="144" t="s">
        <v>113</v>
      </c>
      <c r="H118" s="145">
        <v>2</v>
      </c>
      <c r="I118" s="146"/>
      <c r="J118" s="147">
        <f>ROUND(I118*H118,2)</f>
        <v>0</v>
      </c>
      <c r="K118" s="143" t="s">
        <v>114</v>
      </c>
      <c r="L118" s="148"/>
      <c r="M118" s="149" t="s">
        <v>1</v>
      </c>
      <c r="N118" s="150" t="s">
        <v>37</v>
      </c>
      <c r="O118" s="45"/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2" t="s">
        <v>242</v>
      </c>
      <c r="AT118" s="12" t="s">
        <v>117</v>
      </c>
      <c r="AU118" s="12" t="s">
        <v>74</v>
      </c>
      <c r="AY118" s="12" t="s">
        <v>108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2" t="s">
        <v>74</v>
      </c>
      <c r="BK118" s="140">
        <f>ROUND(I118*H118,2)</f>
        <v>0</v>
      </c>
      <c r="BL118" s="12" t="s">
        <v>242</v>
      </c>
      <c r="BM118" s="12" t="s">
        <v>243</v>
      </c>
    </row>
    <row r="119" spans="2:65" s="1" customFormat="1" ht="29.25">
      <c r="B119" s="26"/>
      <c r="D119" s="151" t="s">
        <v>127</v>
      </c>
      <c r="F119" s="152" t="s">
        <v>244</v>
      </c>
      <c r="I119" s="80"/>
      <c r="L119" s="26"/>
      <c r="M119" s="153"/>
      <c r="N119" s="45"/>
      <c r="O119" s="45"/>
      <c r="P119" s="45"/>
      <c r="Q119" s="45"/>
      <c r="R119" s="45"/>
      <c r="S119" s="45"/>
      <c r="T119" s="46"/>
      <c r="AT119" s="12" t="s">
        <v>127</v>
      </c>
      <c r="AU119" s="12" t="s">
        <v>74</v>
      </c>
    </row>
    <row r="120" spans="2:65" s="1" customFormat="1" ht="33.75" customHeight="1">
      <c r="B120" s="128"/>
      <c r="C120" s="129" t="s">
        <v>245</v>
      </c>
      <c r="D120" s="129" t="s">
        <v>110</v>
      </c>
      <c r="E120" s="130" t="s">
        <v>246</v>
      </c>
      <c r="F120" s="131" t="s">
        <v>247</v>
      </c>
      <c r="G120" s="132" t="s">
        <v>113</v>
      </c>
      <c r="H120" s="133">
        <v>1</v>
      </c>
      <c r="I120" s="134"/>
      <c r="J120" s="135">
        <f>ROUND(I120*H120,2)</f>
        <v>0</v>
      </c>
      <c r="K120" s="131" t="s">
        <v>114</v>
      </c>
      <c r="L120" s="26"/>
      <c r="M120" s="136" t="s">
        <v>1</v>
      </c>
      <c r="N120" s="137" t="s">
        <v>37</v>
      </c>
      <c r="O120" s="45"/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2" t="s">
        <v>115</v>
      </c>
      <c r="AT120" s="12" t="s">
        <v>110</v>
      </c>
      <c r="AU120" s="12" t="s">
        <v>74</v>
      </c>
      <c r="AY120" s="12" t="s">
        <v>108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2" t="s">
        <v>74</v>
      </c>
      <c r="BK120" s="140">
        <f>ROUND(I120*H120,2)</f>
        <v>0</v>
      </c>
      <c r="BL120" s="12" t="s">
        <v>115</v>
      </c>
      <c r="BM120" s="12" t="s">
        <v>248</v>
      </c>
    </row>
    <row r="121" spans="2:65" s="1" customFormat="1" ht="22.5" customHeight="1">
      <c r="B121" s="128"/>
      <c r="C121" s="141" t="s">
        <v>249</v>
      </c>
      <c r="D121" s="141" t="s">
        <v>117</v>
      </c>
      <c r="E121" s="142" t="s">
        <v>250</v>
      </c>
      <c r="F121" s="143" t="s">
        <v>251</v>
      </c>
      <c r="G121" s="144" t="s">
        <v>113</v>
      </c>
      <c r="H121" s="145">
        <v>1</v>
      </c>
      <c r="I121" s="146"/>
      <c r="J121" s="147">
        <f>ROUND(I121*H121,2)</f>
        <v>0</v>
      </c>
      <c r="K121" s="143" t="s">
        <v>114</v>
      </c>
      <c r="L121" s="148"/>
      <c r="M121" s="149" t="s">
        <v>1</v>
      </c>
      <c r="N121" s="150" t="s">
        <v>37</v>
      </c>
      <c r="O121" s="45"/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2" t="s">
        <v>120</v>
      </c>
      <c r="AT121" s="12" t="s">
        <v>117</v>
      </c>
      <c r="AU121" s="12" t="s">
        <v>74</v>
      </c>
      <c r="AY121" s="12" t="s">
        <v>108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2" t="s">
        <v>74</v>
      </c>
      <c r="BK121" s="140">
        <f>ROUND(I121*H121,2)</f>
        <v>0</v>
      </c>
      <c r="BL121" s="12" t="s">
        <v>121</v>
      </c>
      <c r="BM121" s="12" t="s">
        <v>252</v>
      </c>
    </row>
    <row r="122" spans="2:65" s="1" customFormat="1" ht="19.5">
      <c r="B122" s="26"/>
      <c r="D122" s="151" t="s">
        <v>127</v>
      </c>
      <c r="F122" s="152" t="s">
        <v>253</v>
      </c>
      <c r="I122" s="80"/>
      <c r="L122" s="26"/>
      <c r="M122" s="153"/>
      <c r="N122" s="45"/>
      <c r="O122" s="45"/>
      <c r="P122" s="45"/>
      <c r="Q122" s="45"/>
      <c r="R122" s="45"/>
      <c r="S122" s="45"/>
      <c r="T122" s="46"/>
      <c r="AT122" s="12" t="s">
        <v>127</v>
      </c>
      <c r="AU122" s="12" t="s">
        <v>74</v>
      </c>
    </row>
    <row r="123" spans="2:65" s="1" customFormat="1" ht="16.5" customHeight="1">
      <c r="B123" s="128"/>
      <c r="C123" s="129" t="s">
        <v>254</v>
      </c>
      <c r="D123" s="129" t="s">
        <v>110</v>
      </c>
      <c r="E123" s="130" t="s">
        <v>255</v>
      </c>
      <c r="F123" s="131" t="s">
        <v>256</v>
      </c>
      <c r="G123" s="132" t="s">
        <v>113</v>
      </c>
      <c r="H123" s="133">
        <v>6</v>
      </c>
      <c r="I123" s="134"/>
      <c r="J123" s="135">
        <f t="shared" ref="J123:J137" si="30">ROUND(I123*H123,2)</f>
        <v>0</v>
      </c>
      <c r="K123" s="131" t="s">
        <v>114</v>
      </c>
      <c r="L123" s="26"/>
      <c r="M123" s="136" t="s">
        <v>1</v>
      </c>
      <c r="N123" s="137" t="s">
        <v>37</v>
      </c>
      <c r="O123" s="45"/>
      <c r="P123" s="138">
        <f t="shared" ref="P123:P137" si="31">O123*H123</f>
        <v>0</v>
      </c>
      <c r="Q123" s="138">
        <v>0</v>
      </c>
      <c r="R123" s="138">
        <f t="shared" ref="R123:R137" si="32">Q123*H123</f>
        <v>0</v>
      </c>
      <c r="S123" s="138">
        <v>0</v>
      </c>
      <c r="T123" s="139">
        <f t="shared" ref="T123:T137" si="33">S123*H123</f>
        <v>0</v>
      </c>
      <c r="AR123" s="12" t="s">
        <v>136</v>
      </c>
      <c r="AT123" s="12" t="s">
        <v>110</v>
      </c>
      <c r="AU123" s="12" t="s">
        <v>74</v>
      </c>
      <c r="AY123" s="12" t="s">
        <v>108</v>
      </c>
      <c r="BE123" s="140">
        <f t="shared" ref="BE123:BE137" si="34">IF(N123="základní",J123,0)</f>
        <v>0</v>
      </c>
      <c r="BF123" s="140">
        <f t="shared" ref="BF123:BF137" si="35">IF(N123="snížená",J123,0)</f>
        <v>0</v>
      </c>
      <c r="BG123" s="140">
        <f t="shared" ref="BG123:BG137" si="36">IF(N123="zákl. přenesená",J123,0)</f>
        <v>0</v>
      </c>
      <c r="BH123" s="140">
        <f t="shared" ref="BH123:BH137" si="37">IF(N123="sníž. přenesená",J123,0)</f>
        <v>0</v>
      </c>
      <c r="BI123" s="140">
        <f t="shared" ref="BI123:BI137" si="38">IF(N123="nulová",J123,0)</f>
        <v>0</v>
      </c>
      <c r="BJ123" s="12" t="s">
        <v>74</v>
      </c>
      <c r="BK123" s="140">
        <f t="shared" ref="BK123:BK137" si="39">ROUND(I123*H123,2)</f>
        <v>0</v>
      </c>
      <c r="BL123" s="12" t="s">
        <v>136</v>
      </c>
      <c r="BM123" s="12" t="s">
        <v>257</v>
      </c>
    </row>
    <row r="124" spans="2:65" s="1" customFormat="1" ht="16.5" customHeight="1">
      <c r="B124" s="128"/>
      <c r="C124" s="129" t="s">
        <v>258</v>
      </c>
      <c r="D124" s="129" t="s">
        <v>110</v>
      </c>
      <c r="E124" s="130" t="s">
        <v>259</v>
      </c>
      <c r="F124" s="131" t="s">
        <v>260</v>
      </c>
      <c r="G124" s="132" t="s">
        <v>113</v>
      </c>
      <c r="H124" s="133">
        <v>8</v>
      </c>
      <c r="I124" s="134"/>
      <c r="J124" s="135">
        <f t="shared" si="30"/>
        <v>0</v>
      </c>
      <c r="K124" s="131" t="s">
        <v>114</v>
      </c>
      <c r="L124" s="26"/>
      <c r="M124" s="136" t="s">
        <v>1</v>
      </c>
      <c r="N124" s="137" t="s">
        <v>37</v>
      </c>
      <c r="O124" s="45"/>
      <c r="P124" s="138">
        <f t="shared" si="31"/>
        <v>0</v>
      </c>
      <c r="Q124" s="138">
        <v>0</v>
      </c>
      <c r="R124" s="138">
        <f t="shared" si="32"/>
        <v>0</v>
      </c>
      <c r="S124" s="138">
        <v>0</v>
      </c>
      <c r="T124" s="139">
        <f t="shared" si="33"/>
        <v>0</v>
      </c>
      <c r="AR124" s="12" t="s">
        <v>136</v>
      </c>
      <c r="AT124" s="12" t="s">
        <v>110</v>
      </c>
      <c r="AU124" s="12" t="s">
        <v>74</v>
      </c>
      <c r="AY124" s="12" t="s">
        <v>108</v>
      </c>
      <c r="BE124" s="140">
        <f t="shared" si="34"/>
        <v>0</v>
      </c>
      <c r="BF124" s="140">
        <f t="shared" si="35"/>
        <v>0</v>
      </c>
      <c r="BG124" s="140">
        <f t="shared" si="36"/>
        <v>0</v>
      </c>
      <c r="BH124" s="140">
        <f t="shared" si="37"/>
        <v>0</v>
      </c>
      <c r="BI124" s="140">
        <f t="shared" si="38"/>
        <v>0</v>
      </c>
      <c r="BJ124" s="12" t="s">
        <v>74</v>
      </c>
      <c r="BK124" s="140">
        <f t="shared" si="39"/>
        <v>0</v>
      </c>
      <c r="BL124" s="12" t="s">
        <v>136</v>
      </c>
      <c r="BM124" s="12" t="s">
        <v>261</v>
      </c>
    </row>
    <row r="125" spans="2:65" s="1" customFormat="1" ht="16.5" customHeight="1">
      <c r="B125" s="128"/>
      <c r="C125" s="129" t="s">
        <v>262</v>
      </c>
      <c r="D125" s="129" t="s">
        <v>110</v>
      </c>
      <c r="E125" s="130" t="s">
        <v>263</v>
      </c>
      <c r="F125" s="131" t="s">
        <v>264</v>
      </c>
      <c r="G125" s="132" t="s">
        <v>113</v>
      </c>
      <c r="H125" s="133">
        <v>8</v>
      </c>
      <c r="I125" s="134"/>
      <c r="J125" s="135">
        <f t="shared" si="30"/>
        <v>0</v>
      </c>
      <c r="K125" s="131" t="s">
        <v>114</v>
      </c>
      <c r="L125" s="26"/>
      <c r="M125" s="136" t="s">
        <v>1</v>
      </c>
      <c r="N125" s="137" t="s">
        <v>37</v>
      </c>
      <c r="O125" s="45"/>
      <c r="P125" s="138">
        <f t="shared" si="31"/>
        <v>0</v>
      </c>
      <c r="Q125" s="138">
        <v>0</v>
      </c>
      <c r="R125" s="138">
        <f t="shared" si="32"/>
        <v>0</v>
      </c>
      <c r="S125" s="138">
        <v>0</v>
      </c>
      <c r="T125" s="139">
        <f t="shared" si="33"/>
        <v>0</v>
      </c>
      <c r="AR125" s="12" t="s">
        <v>136</v>
      </c>
      <c r="AT125" s="12" t="s">
        <v>110</v>
      </c>
      <c r="AU125" s="12" t="s">
        <v>74</v>
      </c>
      <c r="AY125" s="12" t="s">
        <v>108</v>
      </c>
      <c r="BE125" s="140">
        <f t="shared" si="34"/>
        <v>0</v>
      </c>
      <c r="BF125" s="140">
        <f t="shared" si="35"/>
        <v>0</v>
      </c>
      <c r="BG125" s="140">
        <f t="shared" si="36"/>
        <v>0</v>
      </c>
      <c r="BH125" s="140">
        <f t="shared" si="37"/>
        <v>0</v>
      </c>
      <c r="BI125" s="140">
        <f t="shared" si="38"/>
        <v>0</v>
      </c>
      <c r="BJ125" s="12" t="s">
        <v>74</v>
      </c>
      <c r="BK125" s="140">
        <f t="shared" si="39"/>
        <v>0</v>
      </c>
      <c r="BL125" s="12" t="s">
        <v>136</v>
      </c>
      <c r="BM125" s="12" t="s">
        <v>265</v>
      </c>
    </row>
    <row r="126" spans="2:65" s="1" customFormat="1" ht="16.5" customHeight="1">
      <c r="B126" s="128"/>
      <c r="C126" s="129" t="s">
        <v>266</v>
      </c>
      <c r="D126" s="129" t="s">
        <v>110</v>
      </c>
      <c r="E126" s="130" t="s">
        <v>267</v>
      </c>
      <c r="F126" s="131" t="s">
        <v>268</v>
      </c>
      <c r="G126" s="132" t="s">
        <v>113</v>
      </c>
      <c r="H126" s="133">
        <v>2</v>
      </c>
      <c r="I126" s="134"/>
      <c r="J126" s="135">
        <f t="shared" si="30"/>
        <v>0</v>
      </c>
      <c r="K126" s="131" t="s">
        <v>114</v>
      </c>
      <c r="L126" s="26"/>
      <c r="M126" s="136" t="s">
        <v>1</v>
      </c>
      <c r="N126" s="137" t="s">
        <v>37</v>
      </c>
      <c r="O126" s="45"/>
      <c r="P126" s="138">
        <f t="shared" si="31"/>
        <v>0</v>
      </c>
      <c r="Q126" s="138">
        <v>0</v>
      </c>
      <c r="R126" s="138">
        <f t="shared" si="32"/>
        <v>0</v>
      </c>
      <c r="S126" s="138">
        <v>0</v>
      </c>
      <c r="T126" s="139">
        <f t="shared" si="33"/>
        <v>0</v>
      </c>
      <c r="AR126" s="12" t="s">
        <v>136</v>
      </c>
      <c r="AT126" s="12" t="s">
        <v>110</v>
      </c>
      <c r="AU126" s="12" t="s">
        <v>74</v>
      </c>
      <c r="AY126" s="12" t="s">
        <v>108</v>
      </c>
      <c r="BE126" s="140">
        <f t="shared" si="34"/>
        <v>0</v>
      </c>
      <c r="BF126" s="140">
        <f t="shared" si="35"/>
        <v>0</v>
      </c>
      <c r="BG126" s="140">
        <f t="shared" si="36"/>
        <v>0</v>
      </c>
      <c r="BH126" s="140">
        <f t="shared" si="37"/>
        <v>0</v>
      </c>
      <c r="BI126" s="140">
        <f t="shared" si="38"/>
        <v>0</v>
      </c>
      <c r="BJ126" s="12" t="s">
        <v>74</v>
      </c>
      <c r="BK126" s="140">
        <f t="shared" si="39"/>
        <v>0</v>
      </c>
      <c r="BL126" s="12" t="s">
        <v>136</v>
      </c>
      <c r="BM126" s="12" t="s">
        <v>269</v>
      </c>
    </row>
    <row r="127" spans="2:65" s="1" customFormat="1" ht="16.5" customHeight="1">
      <c r="B127" s="128"/>
      <c r="C127" s="129" t="s">
        <v>270</v>
      </c>
      <c r="D127" s="129" t="s">
        <v>110</v>
      </c>
      <c r="E127" s="130" t="s">
        <v>271</v>
      </c>
      <c r="F127" s="131" t="s">
        <v>272</v>
      </c>
      <c r="G127" s="132" t="s">
        <v>113</v>
      </c>
      <c r="H127" s="133">
        <v>6</v>
      </c>
      <c r="I127" s="134"/>
      <c r="J127" s="135">
        <f t="shared" si="30"/>
        <v>0</v>
      </c>
      <c r="K127" s="131" t="s">
        <v>114</v>
      </c>
      <c r="L127" s="26"/>
      <c r="M127" s="136" t="s">
        <v>1</v>
      </c>
      <c r="N127" s="137" t="s">
        <v>37</v>
      </c>
      <c r="O127" s="45"/>
      <c r="P127" s="138">
        <f t="shared" si="31"/>
        <v>0</v>
      </c>
      <c r="Q127" s="138">
        <v>0</v>
      </c>
      <c r="R127" s="138">
        <f t="shared" si="32"/>
        <v>0</v>
      </c>
      <c r="S127" s="138">
        <v>0</v>
      </c>
      <c r="T127" s="139">
        <f t="shared" si="33"/>
        <v>0</v>
      </c>
      <c r="AR127" s="12" t="s">
        <v>136</v>
      </c>
      <c r="AT127" s="12" t="s">
        <v>110</v>
      </c>
      <c r="AU127" s="12" t="s">
        <v>74</v>
      </c>
      <c r="AY127" s="12" t="s">
        <v>108</v>
      </c>
      <c r="BE127" s="140">
        <f t="shared" si="34"/>
        <v>0</v>
      </c>
      <c r="BF127" s="140">
        <f t="shared" si="35"/>
        <v>0</v>
      </c>
      <c r="BG127" s="140">
        <f t="shared" si="36"/>
        <v>0</v>
      </c>
      <c r="BH127" s="140">
        <f t="shared" si="37"/>
        <v>0</v>
      </c>
      <c r="BI127" s="140">
        <f t="shared" si="38"/>
        <v>0</v>
      </c>
      <c r="BJ127" s="12" t="s">
        <v>74</v>
      </c>
      <c r="BK127" s="140">
        <f t="shared" si="39"/>
        <v>0</v>
      </c>
      <c r="BL127" s="12" t="s">
        <v>136</v>
      </c>
      <c r="BM127" s="12" t="s">
        <v>273</v>
      </c>
    </row>
    <row r="128" spans="2:65" s="1" customFormat="1" ht="16.5" customHeight="1">
      <c r="B128" s="128"/>
      <c r="C128" s="129" t="s">
        <v>274</v>
      </c>
      <c r="D128" s="129" t="s">
        <v>110</v>
      </c>
      <c r="E128" s="130" t="s">
        <v>275</v>
      </c>
      <c r="F128" s="131" t="s">
        <v>276</v>
      </c>
      <c r="G128" s="132" t="s">
        <v>113</v>
      </c>
      <c r="H128" s="133">
        <v>6</v>
      </c>
      <c r="I128" s="134"/>
      <c r="J128" s="135">
        <f t="shared" si="30"/>
        <v>0</v>
      </c>
      <c r="K128" s="131" t="s">
        <v>114</v>
      </c>
      <c r="L128" s="26"/>
      <c r="M128" s="136" t="s">
        <v>1</v>
      </c>
      <c r="N128" s="137" t="s">
        <v>37</v>
      </c>
      <c r="O128" s="45"/>
      <c r="P128" s="138">
        <f t="shared" si="31"/>
        <v>0</v>
      </c>
      <c r="Q128" s="138">
        <v>0</v>
      </c>
      <c r="R128" s="138">
        <f t="shared" si="32"/>
        <v>0</v>
      </c>
      <c r="S128" s="138">
        <v>0</v>
      </c>
      <c r="T128" s="139">
        <f t="shared" si="33"/>
        <v>0</v>
      </c>
      <c r="AR128" s="12" t="s">
        <v>136</v>
      </c>
      <c r="AT128" s="12" t="s">
        <v>110</v>
      </c>
      <c r="AU128" s="12" t="s">
        <v>74</v>
      </c>
      <c r="AY128" s="12" t="s">
        <v>108</v>
      </c>
      <c r="BE128" s="140">
        <f t="shared" si="34"/>
        <v>0</v>
      </c>
      <c r="BF128" s="140">
        <f t="shared" si="35"/>
        <v>0</v>
      </c>
      <c r="BG128" s="140">
        <f t="shared" si="36"/>
        <v>0</v>
      </c>
      <c r="BH128" s="140">
        <f t="shared" si="37"/>
        <v>0</v>
      </c>
      <c r="BI128" s="140">
        <f t="shared" si="38"/>
        <v>0</v>
      </c>
      <c r="BJ128" s="12" t="s">
        <v>74</v>
      </c>
      <c r="BK128" s="140">
        <f t="shared" si="39"/>
        <v>0</v>
      </c>
      <c r="BL128" s="12" t="s">
        <v>136</v>
      </c>
      <c r="BM128" s="12" t="s">
        <v>277</v>
      </c>
    </row>
    <row r="129" spans="2:65" s="1" customFormat="1" ht="16.5" customHeight="1">
      <c r="B129" s="128"/>
      <c r="C129" s="141" t="s">
        <v>278</v>
      </c>
      <c r="D129" s="141" t="s">
        <v>117</v>
      </c>
      <c r="E129" s="142" t="s">
        <v>279</v>
      </c>
      <c r="F129" s="143" t="s">
        <v>280</v>
      </c>
      <c r="G129" s="144" t="s">
        <v>152</v>
      </c>
      <c r="H129" s="145">
        <v>360</v>
      </c>
      <c r="I129" s="146"/>
      <c r="J129" s="147">
        <f t="shared" si="30"/>
        <v>0</v>
      </c>
      <c r="K129" s="143" t="s">
        <v>114</v>
      </c>
      <c r="L129" s="148"/>
      <c r="M129" s="149" t="s">
        <v>1</v>
      </c>
      <c r="N129" s="150" t="s">
        <v>37</v>
      </c>
      <c r="O129" s="45"/>
      <c r="P129" s="138">
        <f t="shared" si="31"/>
        <v>0</v>
      </c>
      <c r="Q129" s="138">
        <v>0</v>
      </c>
      <c r="R129" s="138">
        <f t="shared" si="32"/>
        <v>0</v>
      </c>
      <c r="S129" s="138">
        <v>0</v>
      </c>
      <c r="T129" s="139">
        <f t="shared" si="33"/>
        <v>0</v>
      </c>
      <c r="AR129" s="12" t="s">
        <v>136</v>
      </c>
      <c r="AT129" s="12" t="s">
        <v>117</v>
      </c>
      <c r="AU129" s="12" t="s">
        <v>74</v>
      </c>
      <c r="AY129" s="12" t="s">
        <v>108</v>
      </c>
      <c r="BE129" s="140">
        <f t="shared" si="34"/>
        <v>0</v>
      </c>
      <c r="BF129" s="140">
        <f t="shared" si="35"/>
        <v>0</v>
      </c>
      <c r="BG129" s="140">
        <f t="shared" si="36"/>
        <v>0</v>
      </c>
      <c r="BH129" s="140">
        <f t="shared" si="37"/>
        <v>0</v>
      </c>
      <c r="BI129" s="140">
        <f t="shared" si="38"/>
        <v>0</v>
      </c>
      <c r="BJ129" s="12" t="s">
        <v>74</v>
      </c>
      <c r="BK129" s="140">
        <f t="shared" si="39"/>
        <v>0</v>
      </c>
      <c r="BL129" s="12" t="s">
        <v>136</v>
      </c>
      <c r="BM129" s="12" t="s">
        <v>281</v>
      </c>
    </row>
    <row r="130" spans="2:65" s="1" customFormat="1" ht="16.5" customHeight="1">
      <c r="B130" s="128"/>
      <c r="C130" s="129" t="s">
        <v>282</v>
      </c>
      <c r="D130" s="129" t="s">
        <v>110</v>
      </c>
      <c r="E130" s="130" t="s">
        <v>283</v>
      </c>
      <c r="F130" s="131" t="s">
        <v>284</v>
      </c>
      <c r="G130" s="132" t="s">
        <v>113</v>
      </c>
      <c r="H130" s="133">
        <v>1</v>
      </c>
      <c r="I130" s="134"/>
      <c r="J130" s="135">
        <f t="shared" si="30"/>
        <v>0</v>
      </c>
      <c r="K130" s="131" t="s">
        <v>114</v>
      </c>
      <c r="L130" s="26"/>
      <c r="M130" s="136" t="s">
        <v>1</v>
      </c>
      <c r="N130" s="137" t="s">
        <v>37</v>
      </c>
      <c r="O130" s="45"/>
      <c r="P130" s="138">
        <f t="shared" si="31"/>
        <v>0</v>
      </c>
      <c r="Q130" s="138">
        <v>0</v>
      </c>
      <c r="R130" s="138">
        <f t="shared" si="32"/>
        <v>0</v>
      </c>
      <c r="S130" s="138">
        <v>0</v>
      </c>
      <c r="T130" s="139">
        <f t="shared" si="33"/>
        <v>0</v>
      </c>
      <c r="AR130" s="12" t="s">
        <v>136</v>
      </c>
      <c r="AT130" s="12" t="s">
        <v>110</v>
      </c>
      <c r="AU130" s="12" t="s">
        <v>74</v>
      </c>
      <c r="AY130" s="12" t="s">
        <v>108</v>
      </c>
      <c r="BE130" s="140">
        <f t="shared" si="34"/>
        <v>0</v>
      </c>
      <c r="BF130" s="140">
        <f t="shared" si="35"/>
        <v>0</v>
      </c>
      <c r="BG130" s="140">
        <f t="shared" si="36"/>
        <v>0</v>
      </c>
      <c r="BH130" s="140">
        <f t="shared" si="37"/>
        <v>0</v>
      </c>
      <c r="BI130" s="140">
        <f t="shared" si="38"/>
        <v>0</v>
      </c>
      <c r="BJ130" s="12" t="s">
        <v>74</v>
      </c>
      <c r="BK130" s="140">
        <f t="shared" si="39"/>
        <v>0</v>
      </c>
      <c r="BL130" s="12" t="s">
        <v>136</v>
      </c>
      <c r="BM130" s="12" t="s">
        <v>285</v>
      </c>
    </row>
    <row r="131" spans="2:65" s="1" customFormat="1" ht="16.5" customHeight="1">
      <c r="B131" s="128"/>
      <c r="C131" s="129" t="s">
        <v>286</v>
      </c>
      <c r="D131" s="129" t="s">
        <v>110</v>
      </c>
      <c r="E131" s="130" t="s">
        <v>287</v>
      </c>
      <c r="F131" s="131" t="s">
        <v>288</v>
      </c>
      <c r="G131" s="132" t="s">
        <v>113</v>
      </c>
      <c r="H131" s="133">
        <v>1</v>
      </c>
      <c r="I131" s="134"/>
      <c r="J131" s="135">
        <f t="shared" si="30"/>
        <v>0</v>
      </c>
      <c r="K131" s="131" t="s">
        <v>114</v>
      </c>
      <c r="L131" s="26"/>
      <c r="M131" s="136" t="s">
        <v>1</v>
      </c>
      <c r="N131" s="137" t="s">
        <v>37</v>
      </c>
      <c r="O131" s="45"/>
      <c r="P131" s="138">
        <f t="shared" si="31"/>
        <v>0</v>
      </c>
      <c r="Q131" s="138">
        <v>0</v>
      </c>
      <c r="R131" s="138">
        <f t="shared" si="32"/>
        <v>0</v>
      </c>
      <c r="S131" s="138">
        <v>0</v>
      </c>
      <c r="T131" s="139">
        <f t="shared" si="33"/>
        <v>0</v>
      </c>
      <c r="AR131" s="12" t="s">
        <v>136</v>
      </c>
      <c r="AT131" s="12" t="s">
        <v>110</v>
      </c>
      <c r="AU131" s="12" t="s">
        <v>74</v>
      </c>
      <c r="AY131" s="12" t="s">
        <v>108</v>
      </c>
      <c r="BE131" s="140">
        <f t="shared" si="34"/>
        <v>0</v>
      </c>
      <c r="BF131" s="140">
        <f t="shared" si="35"/>
        <v>0</v>
      </c>
      <c r="BG131" s="140">
        <f t="shared" si="36"/>
        <v>0</v>
      </c>
      <c r="BH131" s="140">
        <f t="shared" si="37"/>
        <v>0</v>
      </c>
      <c r="BI131" s="140">
        <f t="shared" si="38"/>
        <v>0</v>
      </c>
      <c r="BJ131" s="12" t="s">
        <v>74</v>
      </c>
      <c r="BK131" s="140">
        <f t="shared" si="39"/>
        <v>0</v>
      </c>
      <c r="BL131" s="12" t="s">
        <v>136</v>
      </c>
      <c r="BM131" s="12" t="s">
        <v>289</v>
      </c>
    </row>
    <row r="132" spans="2:65" s="1" customFormat="1" ht="22.5" customHeight="1">
      <c r="B132" s="128"/>
      <c r="C132" s="129" t="s">
        <v>290</v>
      </c>
      <c r="D132" s="129" t="s">
        <v>110</v>
      </c>
      <c r="E132" s="130" t="s">
        <v>291</v>
      </c>
      <c r="F132" s="131" t="s">
        <v>292</v>
      </c>
      <c r="G132" s="132" t="s">
        <v>113</v>
      </c>
      <c r="H132" s="133">
        <v>1</v>
      </c>
      <c r="I132" s="134"/>
      <c r="J132" s="135">
        <f t="shared" si="30"/>
        <v>0</v>
      </c>
      <c r="K132" s="131" t="s">
        <v>114</v>
      </c>
      <c r="L132" s="26"/>
      <c r="M132" s="136" t="s">
        <v>1</v>
      </c>
      <c r="N132" s="137" t="s">
        <v>37</v>
      </c>
      <c r="O132" s="45"/>
      <c r="P132" s="138">
        <f t="shared" si="31"/>
        <v>0</v>
      </c>
      <c r="Q132" s="138">
        <v>0</v>
      </c>
      <c r="R132" s="138">
        <f t="shared" si="32"/>
        <v>0</v>
      </c>
      <c r="S132" s="138">
        <v>0</v>
      </c>
      <c r="T132" s="139">
        <f t="shared" si="33"/>
        <v>0</v>
      </c>
      <c r="AR132" s="12" t="s">
        <v>136</v>
      </c>
      <c r="AT132" s="12" t="s">
        <v>110</v>
      </c>
      <c r="AU132" s="12" t="s">
        <v>74</v>
      </c>
      <c r="AY132" s="12" t="s">
        <v>108</v>
      </c>
      <c r="BE132" s="140">
        <f t="shared" si="34"/>
        <v>0</v>
      </c>
      <c r="BF132" s="140">
        <f t="shared" si="35"/>
        <v>0</v>
      </c>
      <c r="BG132" s="140">
        <f t="shared" si="36"/>
        <v>0</v>
      </c>
      <c r="BH132" s="140">
        <f t="shared" si="37"/>
        <v>0</v>
      </c>
      <c r="BI132" s="140">
        <f t="shared" si="38"/>
        <v>0</v>
      </c>
      <c r="BJ132" s="12" t="s">
        <v>74</v>
      </c>
      <c r="BK132" s="140">
        <f t="shared" si="39"/>
        <v>0</v>
      </c>
      <c r="BL132" s="12" t="s">
        <v>136</v>
      </c>
      <c r="BM132" s="12" t="s">
        <v>293</v>
      </c>
    </row>
    <row r="133" spans="2:65" s="1" customFormat="1" ht="22.5" customHeight="1">
      <c r="B133" s="128"/>
      <c r="C133" s="129" t="s">
        <v>294</v>
      </c>
      <c r="D133" s="129" t="s">
        <v>110</v>
      </c>
      <c r="E133" s="130" t="s">
        <v>295</v>
      </c>
      <c r="F133" s="131" t="s">
        <v>296</v>
      </c>
      <c r="G133" s="132" t="s">
        <v>113</v>
      </c>
      <c r="H133" s="133">
        <v>1</v>
      </c>
      <c r="I133" s="134"/>
      <c r="J133" s="135">
        <f t="shared" si="30"/>
        <v>0</v>
      </c>
      <c r="K133" s="131" t="s">
        <v>114</v>
      </c>
      <c r="L133" s="26"/>
      <c r="M133" s="136" t="s">
        <v>1</v>
      </c>
      <c r="N133" s="137" t="s">
        <v>37</v>
      </c>
      <c r="O133" s="45"/>
      <c r="P133" s="138">
        <f t="shared" si="31"/>
        <v>0</v>
      </c>
      <c r="Q133" s="138">
        <v>0</v>
      </c>
      <c r="R133" s="138">
        <f t="shared" si="32"/>
        <v>0</v>
      </c>
      <c r="S133" s="138">
        <v>0</v>
      </c>
      <c r="T133" s="139">
        <f t="shared" si="33"/>
        <v>0</v>
      </c>
      <c r="AR133" s="12" t="s">
        <v>136</v>
      </c>
      <c r="AT133" s="12" t="s">
        <v>110</v>
      </c>
      <c r="AU133" s="12" t="s">
        <v>74</v>
      </c>
      <c r="AY133" s="12" t="s">
        <v>108</v>
      </c>
      <c r="BE133" s="140">
        <f t="shared" si="34"/>
        <v>0</v>
      </c>
      <c r="BF133" s="140">
        <f t="shared" si="35"/>
        <v>0</v>
      </c>
      <c r="BG133" s="140">
        <f t="shared" si="36"/>
        <v>0</v>
      </c>
      <c r="BH133" s="140">
        <f t="shared" si="37"/>
        <v>0</v>
      </c>
      <c r="BI133" s="140">
        <f t="shared" si="38"/>
        <v>0</v>
      </c>
      <c r="BJ133" s="12" t="s">
        <v>74</v>
      </c>
      <c r="BK133" s="140">
        <f t="shared" si="39"/>
        <v>0</v>
      </c>
      <c r="BL133" s="12" t="s">
        <v>136</v>
      </c>
      <c r="BM133" s="12" t="s">
        <v>297</v>
      </c>
    </row>
    <row r="134" spans="2:65" s="1" customFormat="1" ht="16.5" customHeight="1">
      <c r="B134" s="128"/>
      <c r="C134" s="129" t="s">
        <v>298</v>
      </c>
      <c r="D134" s="129" t="s">
        <v>110</v>
      </c>
      <c r="E134" s="130" t="s">
        <v>299</v>
      </c>
      <c r="F134" s="131" t="s">
        <v>300</v>
      </c>
      <c r="G134" s="132" t="s">
        <v>113</v>
      </c>
      <c r="H134" s="133">
        <v>6</v>
      </c>
      <c r="I134" s="134"/>
      <c r="J134" s="135">
        <f t="shared" si="30"/>
        <v>0</v>
      </c>
      <c r="K134" s="131" t="s">
        <v>114</v>
      </c>
      <c r="L134" s="26"/>
      <c r="M134" s="136" t="s">
        <v>1</v>
      </c>
      <c r="N134" s="137" t="s">
        <v>37</v>
      </c>
      <c r="O134" s="45"/>
      <c r="P134" s="138">
        <f t="shared" si="31"/>
        <v>0</v>
      </c>
      <c r="Q134" s="138">
        <v>0</v>
      </c>
      <c r="R134" s="138">
        <f t="shared" si="32"/>
        <v>0</v>
      </c>
      <c r="S134" s="138">
        <v>0</v>
      </c>
      <c r="T134" s="139">
        <f t="shared" si="33"/>
        <v>0</v>
      </c>
      <c r="AR134" s="12" t="s">
        <v>136</v>
      </c>
      <c r="AT134" s="12" t="s">
        <v>110</v>
      </c>
      <c r="AU134" s="12" t="s">
        <v>74</v>
      </c>
      <c r="AY134" s="12" t="s">
        <v>108</v>
      </c>
      <c r="BE134" s="140">
        <f t="shared" si="34"/>
        <v>0</v>
      </c>
      <c r="BF134" s="140">
        <f t="shared" si="35"/>
        <v>0</v>
      </c>
      <c r="BG134" s="140">
        <f t="shared" si="36"/>
        <v>0</v>
      </c>
      <c r="BH134" s="140">
        <f t="shared" si="37"/>
        <v>0</v>
      </c>
      <c r="BI134" s="140">
        <f t="shared" si="38"/>
        <v>0</v>
      </c>
      <c r="BJ134" s="12" t="s">
        <v>74</v>
      </c>
      <c r="BK134" s="140">
        <f t="shared" si="39"/>
        <v>0</v>
      </c>
      <c r="BL134" s="12" t="s">
        <v>136</v>
      </c>
      <c r="BM134" s="12" t="s">
        <v>301</v>
      </c>
    </row>
    <row r="135" spans="2:65" s="1" customFormat="1" ht="16.5" customHeight="1">
      <c r="B135" s="128"/>
      <c r="C135" s="129" t="s">
        <v>302</v>
      </c>
      <c r="D135" s="129" t="s">
        <v>110</v>
      </c>
      <c r="E135" s="130" t="s">
        <v>303</v>
      </c>
      <c r="F135" s="131" t="s">
        <v>304</v>
      </c>
      <c r="G135" s="132" t="s">
        <v>113</v>
      </c>
      <c r="H135" s="133">
        <v>1</v>
      </c>
      <c r="I135" s="134"/>
      <c r="J135" s="135">
        <f t="shared" si="30"/>
        <v>0</v>
      </c>
      <c r="K135" s="131" t="s">
        <v>114</v>
      </c>
      <c r="L135" s="26"/>
      <c r="M135" s="136" t="s">
        <v>1</v>
      </c>
      <c r="N135" s="137" t="s">
        <v>37</v>
      </c>
      <c r="O135" s="45"/>
      <c r="P135" s="138">
        <f t="shared" si="31"/>
        <v>0</v>
      </c>
      <c r="Q135" s="138">
        <v>0</v>
      </c>
      <c r="R135" s="138">
        <f t="shared" si="32"/>
        <v>0</v>
      </c>
      <c r="S135" s="138">
        <v>0</v>
      </c>
      <c r="T135" s="139">
        <f t="shared" si="33"/>
        <v>0</v>
      </c>
      <c r="AR135" s="12" t="s">
        <v>136</v>
      </c>
      <c r="AT135" s="12" t="s">
        <v>110</v>
      </c>
      <c r="AU135" s="12" t="s">
        <v>74</v>
      </c>
      <c r="AY135" s="12" t="s">
        <v>108</v>
      </c>
      <c r="BE135" s="140">
        <f t="shared" si="34"/>
        <v>0</v>
      </c>
      <c r="BF135" s="140">
        <f t="shared" si="35"/>
        <v>0</v>
      </c>
      <c r="BG135" s="140">
        <f t="shared" si="36"/>
        <v>0</v>
      </c>
      <c r="BH135" s="140">
        <f t="shared" si="37"/>
        <v>0</v>
      </c>
      <c r="BI135" s="140">
        <f t="shared" si="38"/>
        <v>0</v>
      </c>
      <c r="BJ135" s="12" t="s">
        <v>74</v>
      </c>
      <c r="BK135" s="140">
        <f t="shared" si="39"/>
        <v>0</v>
      </c>
      <c r="BL135" s="12" t="s">
        <v>136</v>
      </c>
      <c r="BM135" s="12" t="s">
        <v>305</v>
      </c>
    </row>
    <row r="136" spans="2:65" s="1" customFormat="1" ht="16.5" customHeight="1">
      <c r="B136" s="128"/>
      <c r="C136" s="129" t="s">
        <v>306</v>
      </c>
      <c r="D136" s="129" t="s">
        <v>110</v>
      </c>
      <c r="E136" s="130" t="s">
        <v>307</v>
      </c>
      <c r="F136" s="131" t="s">
        <v>308</v>
      </c>
      <c r="G136" s="132" t="s">
        <v>113</v>
      </c>
      <c r="H136" s="133">
        <v>6</v>
      </c>
      <c r="I136" s="134"/>
      <c r="J136" s="135">
        <f t="shared" si="30"/>
        <v>0</v>
      </c>
      <c r="K136" s="131" t="s">
        <v>114</v>
      </c>
      <c r="L136" s="26"/>
      <c r="M136" s="136" t="s">
        <v>1</v>
      </c>
      <c r="N136" s="137" t="s">
        <v>37</v>
      </c>
      <c r="O136" s="45"/>
      <c r="P136" s="138">
        <f t="shared" si="31"/>
        <v>0</v>
      </c>
      <c r="Q136" s="138">
        <v>0</v>
      </c>
      <c r="R136" s="138">
        <f t="shared" si="32"/>
        <v>0</v>
      </c>
      <c r="S136" s="138">
        <v>0</v>
      </c>
      <c r="T136" s="139">
        <f t="shared" si="33"/>
        <v>0</v>
      </c>
      <c r="AR136" s="12" t="s">
        <v>121</v>
      </c>
      <c r="AT136" s="12" t="s">
        <v>110</v>
      </c>
      <c r="AU136" s="12" t="s">
        <v>74</v>
      </c>
      <c r="AY136" s="12" t="s">
        <v>108</v>
      </c>
      <c r="BE136" s="140">
        <f t="shared" si="34"/>
        <v>0</v>
      </c>
      <c r="BF136" s="140">
        <f t="shared" si="35"/>
        <v>0</v>
      </c>
      <c r="BG136" s="140">
        <f t="shared" si="36"/>
        <v>0</v>
      </c>
      <c r="BH136" s="140">
        <f t="shared" si="37"/>
        <v>0</v>
      </c>
      <c r="BI136" s="140">
        <f t="shared" si="38"/>
        <v>0</v>
      </c>
      <c r="BJ136" s="12" t="s">
        <v>74</v>
      </c>
      <c r="BK136" s="140">
        <f t="shared" si="39"/>
        <v>0</v>
      </c>
      <c r="BL136" s="12" t="s">
        <v>121</v>
      </c>
      <c r="BM136" s="12" t="s">
        <v>309</v>
      </c>
    </row>
    <row r="137" spans="2:65" s="1" customFormat="1" ht="16.5" customHeight="1">
      <c r="B137" s="128"/>
      <c r="C137" s="129" t="s">
        <v>310</v>
      </c>
      <c r="D137" s="129" t="s">
        <v>110</v>
      </c>
      <c r="E137" s="130" t="s">
        <v>311</v>
      </c>
      <c r="F137" s="131" t="s">
        <v>312</v>
      </c>
      <c r="G137" s="132" t="s">
        <v>313</v>
      </c>
      <c r="H137" s="133">
        <v>20</v>
      </c>
      <c r="I137" s="134"/>
      <c r="J137" s="135">
        <f t="shared" si="30"/>
        <v>0</v>
      </c>
      <c r="K137" s="131" t="s">
        <v>114</v>
      </c>
      <c r="L137" s="26"/>
      <c r="M137" s="136" t="s">
        <v>1</v>
      </c>
      <c r="N137" s="137" t="s">
        <v>37</v>
      </c>
      <c r="O137" s="45"/>
      <c r="P137" s="138">
        <f t="shared" si="31"/>
        <v>0</v>
      </c>
      <c r="Q137" s="138">
        <v>0</v>
      </c>
      <c r="R137" s="138">
        <f t="shared" si="32"/>
        <v>0</v>
      </c>
      <c r="S137" s="138">
        <v>0</v>
      </c>
      <c r="T137" s="139">
        <f t="shared" si="33"/>
        <v>0</v>
      </c>
      <c r="AR137" s="12" t="s">
        <v>121</v>
      </c>
      <c r="AT137" s="12" t="s">
        <v>110</v>
      </c>
      <c r="AU137" s="12" t="s">
        <v>74</v>
      </c>
      <c r="AY137" s="12" t="s">
        <v>108</v>
      </c>
      <c r="BE137" s="140">
        <f t="shared" si="34"/>
        <v>0</v>
      </c>
      <c r="BF137" s="140">
        <f t="shared" si="35"/>
        <v>0</v>
      </c>
      <c r="BG137" s="140">
        <f t="shared" si="36"/>
        <v>0</v>
      </c>
      <c r="BH137" s="140">
        <f t="shared" si="37"/>
        <v>0</v>
      </c>
      <c r="BI137" s="140">
        <f t="shared" si="38"/>
        <v>0</v>
      </c>
      <c r="BJ137" s="12" t="s">
        <v>74</v>
      </c>
      <c r="BK137" s="140">
        <f t="shared" si="39"/>
        <v>0</v>
      </c>
      <c r="BL137" s="12" t="s">
        <v>121</v>
      </c>
      <c r="BM137" s="12" t="s">
        <v>314</v>
      </c>
    </row>
    <row r="138" spans="2:65" s="1" customFormat="1" ht="19.5">
      <c r="B138" s="26"/>
      <c r="D138" s="151" t="s">
        <v>127</v>
      </c>
      <c r="F138" s="152" t="s">
        <v>315</v>
      </c>
      <c r="I138" s="80"/>
      <c r="L138" s="26"/>
      <c r="M138" s="153"/>
      <c r="N138" s="45"/>
      <c r="O138" s="45"/>
      <c r="P138" s="45"/>
      <c r="Q138" s="45"/>
      <c r="R138" s="45"/>
      <c r="S138" s="45"/>
      <c r="T138" s="46"/>
      <c r="AT138" s="12" t="s">
        <v>127</v>
      </c>
      <c r="AU138" s="12" t="s">
        <v>74</v>
      </c>
    </row>
    <row r="139" spans="2:65" s="1" customFormat="1" ht="16.5" customHeight="1">
      <c r="B139" s="128"/>
      <c r="C139" s="129" t="s">
        <v>316</v>
      </c>
      <c r="D139" s="129" t="s">
        <v>110</v>
      </c>
      <c r="E139" s="130" t="s">
        <v>317</v>
      </c>
      <c r="F139" s="131" t="s">
        <v>318</v>
      </c>
      <c r="G139" s="132" t="s">
        <v>313</v>
      </c>
      <c r="H139" s="133">
        <v>10</v>
      </c>
      <c r="I139" s="134"/>
      <c r="J139" s="135">
        <f t="shared" ref="J139:J146" si="40">ROUND(I139*H139,2)</f>
        <v>0</v>
      </c>
      <c r="K139" s="131" t="s">
        <v>114</v>
      </c>
      <c r="L139" s="26"/>
      <c r="M139" s="136" t="s">
        <v>1</v>
      </c>
      <c r="N139" s="137" t="s">
        <v>37</v>
      </c>
      <c r="O139" s="45"/>
      <c r="P139" s="138">
        <f t="shared" ref="P139:P146" si="41">O139*H139</f>
        <v>0</v>
      </c>
      <c r="Q139" s="138">
        <v>0</v>
      </c>
      <c r="R139" s="138">
        <f t="shared" ref="R139:R146" si="42">Q139*H139</f>
        <v>0</v>
      </c>
      <c r="S139" s="138">
        <v>0</v>
      </c>
      <c r="T139" s="139">
        <f t="shared" ref="T139:T146" si="43">S139*H139</f>
        <v>0</v>
      </c>
      <c r="AR139" s="12" t="s">
        <v>136</v>
      </c>
      <c r="AT139" s="12" t="s">
        <v>110</v>
      </c>
      <c r="AU139" s="12" t="s">
        <v>74</v>
      </c>
      <c r="AY139" s="12" t="s">
        <v>108</v>
      </c>
      <c r="BE139" s="140">
        <f t="shared" ref="BE139:BE146" si="44">IF(N139="základní",J139,0)</f>
        <v>0</v>
      </c>
      <c r="BF139" s="140">
        <f t="shared" ref="BF139:BF146" si="45">IF(N139="snížená",J139,0)</f>
        <v>0</v>
      </c>
      <c r="BG139" s="140">
        <f t="shared" ref="BG139:BG146" si="46">IF(N139="zákl. přenesená",J139,0)</f>
        <v>0</v>
      </c>
      <c r="BH139" s="140">
        <f t="shared" ref="BH139:BH146" si="47">IF(N139="sníž. přenesená",J139,0)</f>
        <v>0</v>
      </c>
      <c r="BI139" s="140">
        <f t="shared" ref="BI139:BI146" si="48">IF(N139="nulová",J139,0)</f>
        <v>0</v>
      </c>
      <c r="BJ139" s="12" t="s">
        <v>74</v>
      </c>
      <c r="BK139" s="140">
        <f t="shared" ref="BK139:BK146" si="49">ROUND(I139*H139,2)</f>
        <v>0</v>
      </c>
      <c r="BL139" s="12" t="s">
        <v>136</v>
      </c>
      <c r="BM139" s="12" t="s">
        <v>319</v>
      </c>
    </row>
    <row r="140" spans="2:65" s="1" customFormat="1" ht="16.5" customHeight="1">
      <c r="B140" s="128"/>
      <c r="C140" s="129" t="s">
        <v>320</v>
      </c>
      <c r="D140" s="129" t="s">
        <v>110</v>
      </c>
      <c r="E140" s="130" t="s">
        <v>321</v>
      </c>
      <c r="F140" s="131" t="s">
        <v>322</v>
      </c>
      <c r="G140" s="132" t="s">
        <v>313</v>
      </c>
      <c r="H140" s="133">
        <v>10</v>
      </c>
      <c r="I140" s="134"/>
      <c r="J140" s="135">
        <f t="shared" si="40"/>
        <v>0</v>
      </c>
      <c r="K140" s="131" t="s">
        <v>114</v>
      </c>
      <c r="L140" s="26"/>
      <c r="M140" s="136" t="s">
        <v>1</v>
      </c>
      <c r="N140" s="137" t="s">
        <v>37</v>
      </c>
      <c r="O140" s="45"/>
      <c r="P140" s="138">
        <f t="shared" si="41"/>
        <v>0</v>
      </c>
      <c r="Q140" s="138">
        <v>0</v>
      </c>
      <c r="R140" s="138">
        <f t="shared" si="42"/>
        <v>0</v>
      </c>
      <c r="S140" s="138">
        <v>0</v>
      </c>
      <c r="T140" s="139">
        <f t="shared" si="43"/>
        <v>0</v>
      </c>
      <c r="AR140" s="12" t="s">
        <v>136</v>
      </c>
      <c r="AT140" s="12" t="s">
        <v>110</v>
      </c>
      <c r="AU140" s="12" t="s">
        <v>74</v>
      </c>
      <c r="AY140" s="12" t="s">
        <v>108</v>
      </c>
      <c r="BE140" s="140">
        <f t="shared" si="44"/>
        <v>0</v>
      </c>
      <c r="BF140" s="140">
        <f t="shared" si="45"/>
        <v>0</v>
      </c>
      <c r="BG140" s="140">
        <f t="shared" si="46"/>
        <v>0</v>
      </c>
      <c r="BH140" s="140">
        <f t="shared" si="47"/>
        <v>0</v>
      </c>
      <c r="BI140" s="140">
        <f t="shared" si="48"/>
        <v>0</v>
      </c>
      <c r="BJ140" s="12" t="s">
        <v>74</v>
      </c>
      <c r="BK140" s="140">
        <f t="shared" si="49"/>
        <v>0</v>
      </c>
      <c r="BL140" s="12" t="s">
        <v>136</v>
      </c>
      <c r="BM140" s="12" t="s">
        <v>323</v>
      </c>
    </row>
    <row r="141" spans="2:65" s="1" customFormat="1" ht="16.5" customHeight="1">
      <c r="B141" s="128"/>
      <c r="C141" s="129" t="s">
        <v>324</v>
      </c>
      <c r="D141" s="129" t="s">
        <v>110</v>
      </c>
      <c r="E141" s="130" t="s">
        <v>325</v>
      </c>
      <c r="F141" s="131" t="s">
        <v>326</v>
      </c>
      <c r="G141" s="132" t="s">
        <v>313</v>
      </c>
      <c r="H141" s="133">
        <v>5</v>
      </c>
      <c r="I141" s="134"/>
      <c r="J141" s="135">
        <f t="shared" si="40"/>
        <v>0</v>
      </c>
      <c r="K141" s="131" t="s">
        <v>114</v>
      </c>
      <c r="L141" s="26"/>
      <c r="M141" s="136" t="s">
        <v>1</v>
      </c>
      <c r="N141" s="137" t="s">
        <v>37</v>
      </c>
      <c r="O141" s="45"/>
      <c r="P141" s="138">
        <f t="shared" si="41"/>
        <v>0</v>
      </c>
      <c r="Q141" s="138">
        <v>0</v>
      </c>
      <c r="R141" s="138">
        <f t="shared" si="42"/>
        <v>0</v>
      </c>
      <c r="S141" s="138">
        <v>0</v>
      </c>
      <c r="T141" s="139">
        <f t="shared" si="43"/>
        <v>0</v>
      </c>
      <c r="AR141" s="12" t="s">
        <v>136</v>
      </c>
      <c r="AT141" s="12" t="s">
        <v>110</v>
      </c>
      <c r="AU141" s="12" t="s">
        <v>74</v>
      </c>
      <c r="AY141" s="12" t="s">
        <v>108</v>
      </c>
      <c r="BE141" s="140">
        <f t="shared" si="44"/>
        <v>0</v>
      </c>
      <c r="BF141" s="140">
        <f t="shared" si="45"/>
        <v>0</v>
      </c>
      <c r="BG141" s="140">
        <f t="shared" si="46"/>
        <v>0</v>
      </c>
      <c r="BH141" s="140">
        <f t="shared" si="47"/>
        <v>0</v>
      </c>
      <c r="BI141" s="140">
        <f t="shared" si="48"/>
        <v>0</v>
      </c>
      <c r="BJ141" s="12" t="s">
        <v>74</v>
      </c>
      <c r="BK141" s="140">
        <f t="shared" si="49"/>
        <v>0</v>
      </c>
      <c r="BL141" s="12" t="s">
        <v>136</v>
      </c>
      <c r="BM141" s="12" t="s">
        <v>327</v>
      </c>
    </row>
    <row r="142" spans="2:65" s="1" customFormat="1" ht="16.5" customHeight="1">
      <c r="B142" s="128"/>
      <c r="C142" s="129" t="s">
        <v>328</v>
      </c>
      <c r="D142" s="129" t="s">
        <v>110</v>
      </c>
      <c r="E142" s="130" t="s">
        <v>329</v>
      </c>
      <c r="F142" s="131" t="s">
        <v>330</v>
      </c>
      <c r="G142" s="132" t="s">
        <v>113</v>
      </c>
      <c r="H142" s="133">
        <v>6</v>
      </c>
      <c r="I142" s="134"/>
      <c r="J142" s="135">
        <f t="shared" si="40"/>
        <v>0</v>
      </c>
      <c r="K142" s="131" t="s">
        <v>114</v>
      </c>
      <c r="L142" s="26"/>
      <c r="M142" s="136" t="s">
        <v>1</v>
      </c>
      <c r="N142" s="137" t="s">
        <v>37</v>
      </c>
      <c r="O142" s="45"/>
      <c r="P142" s="138">
        <f t="shared" si="41"/>
        <v>0</v>
      </c>
      <c r="Q142" s="138">
        <v>0</v>
      </c>
      <c r="R142" s="138">
        <f t="shared" si="42"/>
        <v>0</v>
      </c>
      <c r="S142" s="138">
        <v>0</v>
      </c>
      <c r="T142" s="139">
        <f t="shared" si="43"/>
        <v>0</v>
      </c>
      <c r="AR142" s="12" t="s">
        <v>136</v>
      </c>
      <c r="AT142" s="12" t="s">
        <v>110</v>
      </c>
      <c r="AU142" s="12" t="s">
        <v>74</v>
      </c>
      <c r="AY142" s="12" t="s">
        <v>108</v>
      </c>
      <c r="BE142" s="140">
        <f t="shared" si="44"/>
        <v>0</v>
      </c>
      <c r="BF142" s="140">
        <f t="shared" si="45"/>
        <v>0</v>
      </c>
      <c r="BG142" s="140">
        <f t="shared" si="46"/>
        <v>0</v>
      </c>
      <c r="BH142" s="140">
        <f t="shared" si="47"/>
        <v>0</v>
      </c>
      <c r="BI142" s="140">
        <f t="shared" si="48"/>
        <v>0</v>
      </c>
      <c r="BJ142" s="12" t="s">
        <v>74</v>
      </c>
      <c r="BK142" s="140">
        <f t="shared" si="49"/>
        <v>0</v>
      </c>
      <c r="BL142" s="12" t="s">
        <v>136</v>
      </c>
      <c r="BM142" s="12" t="s">
        <v>331</v>
      </c>
    </row>
    <row r="143" spans="2:65" s="1" customFormat="1" ht="16.5" customHeight="1">
      <c r="B143" s="128"/>
      <c r="C143" s="141" t="s">
        <v>332</v>
      </c>
      <c r="D143" s="141" t="s">
        <v>117</v>
      </c>
      <c r="E143" s="142" t="s">
        <v>333</v>
      </c>
      <c r="F143" s="143" t="s">
        <v>334</v>
      </c>
      <c r="G143" s="144" t="s">
        <v>113</v>
      </c>
      <c r="H143" s="145">
        <v>6</v>
      </c>
      <c r="I143" s="146"/>
      <c r="J143" s="147">
        <f t="shared" si="40"/>
        <v>0</v>
      </c>
      <c r="K143" s="143" t="s">
        <v>114</v>
      </c>
      <c r="L143" s="148"/>
      <c r="M143" s="149" t="s">
        <v>1</v>
      </c>
      <c r="N143" s="150" t="s">
        <v>37</v>
      </c>
      <c r="O143" s="45"/>
      <c r="P143" s="138">
        <f t="shared" si="41"/>
        <v>0</v>
      </c>
      <c r="Q143" s="138">
        <v>0</v>
      </c>
      <c r="R143" s="138">
        <f t="shared" si="42"/>
        <v>0</v>
      </c>
      <c r="S143" s="138">
        <v>0</v>
      </c>
      <c r="T143" s="139">
        <f t="shared" si="43"/>
        <v>0</v>
      </c>
      <c r="AR143" s="12" t="s">
        <v>136</v>
      </c>
      <c r="AT143" s="12" t="s">
        <v>117</v>
      </c>
      <c r="AU143" s="12" t="s">
        <v>74</v>
      </c>
      <c r="AY143" s="12" t="s">
        <v>108</v>
      </c>
      <c r="BE143" s="140">
        <f t="shared" si="44"/>
        <v>0</v>
      </c>
      <c r="BF143" s="140">
        <f t="shared" si="45"/>
        <v>0</v>
      </c>
      <c r="BG143" s="140">
        <f t="shared" si="46"/>
        <v>0</v>
      </c>
      <c r="BH143" s="140">
        <f t="shared" si="47"/>
        <v>0</v>
      </c>
      <c r="BI143" s="140">
        <f t="shared" si="48"/>
        <v>0</v>
      </c>
      <c r="BJ143" s="12" t="s">
        <v>74</v>
      </c>
      <c r="BK143" s="140">
        <f t="shared" si="49"/>
        <v>0</v>
      </c>
      <c r="BL143" s="12" t="s">
        <v>136</v>
      </c>
      <c r="BM143" s="12" t="s">
        <v>335</v>
      </c>
    </row>
    <row r="144" spans="2:65" s="1" customFormat="1" ht="16.5" customHeight="1">
      <c r="B144" s="128"/>
      <c r="C144" s="129" t="s">
        <v>336</v>
      </c>
      <c r="D144" s="129" t="s">
        <v>110</v>
      </c>
      <c r="E144" s="130" t="s">
        <v>337</v>
      </c>
      <c r="F144" s="131" t="s">
        <v>338</v>
      </c>
      <c r="G144" s="132" t="s">
        <v>113</v>
      </c>
      <c r="H144" s="133">
        <v>6</v>
      </c>
      <c r="I144" s="134"/>
      <c r="J144" s="135">
        <f t="shared" si="40"/>
        <v>0</v>
      </c>
      <c r="K144" s="131" t="s">
        <v>114</v>
      </c>
      <c r="L144" s="26"/>
      <c r="M144" s="136" t="s">
        <v>1</v>
      </c>
      <c r="N144" s="137" t="s">
        <v>37</v>
      </c>
      <c r="O144" s="45"/>
      <c r="P144" s="138">
        <f t="shared" si="41"/>
        <v>0</v>
      </c>
      <c r="Q144" s="138">
        <v>0</v>
      </c>
      <c r="R144" s="138">
        <f t="shared" si="42"/>
        <v>0</v>
      </c>
      <c r="S144" s="138">
        <v>0</v>
      </c>
      <c r="T144" s="139">
        <f t="shared" si="43"/>
        <v>0</v>
      </c>
      <c r="AR144" s="12" t="s">
        <v>136</v>
      </c>
      <c r="AT144" s="12" t="s">
        <v>110</v>
      </c>
      <c r="AU144" s="12" t="s">
        <v>74</v>
      </c>
      <c r="AY144" s="12" t="s">
        <v>108</v>
      </c>
      <c r="BE144" s="140">
        <f t="shared" si="44"/>
        <v>0</v>
      </c>
      <c r="BF144" s="140">
        <f t="shared" si="45"/>
        <v>0</v>
      </c>
      <c r="BG144" s="140">
        <f t="shared" si="46"/>
        <v>0</v>
      </c>
      <c r="BH144" s="140">
        <f t="shared" si="47"/>
        <v>0</v>
      </c>
      <c r="BI144" s="140">
        <f t="shared" si="48"/>
        <v>0</v>
      </c>
      <c r="BJ144" s="12" t="s">
        <v>74</v>
      </c>
      <c r="BK144" s="140">
        <f t="shared" si="49"/>
        <v>0</v>
      </c>
      <c r="BL144" s="12" t="s">
        <v>136</v>
      </c>
      <c r="BM144" s="12" t="s">
        <v>339</v>
      </c>
    </row>
    <row r="145" spans="2:65" s="1" customFormat="1" ht="16.5" customHeight="1">
      <c r="B145" s="128"/>
      <c r="C145" s="141" t="s">
        <v>340</v>
      </c>
      <c r="D145" s="141" t="s">
        <v>117</v>
      </c>
      <c r="E145" s="142" t="s">
        <v>341</v>
      </c>
      <c r="F145" s="143" t="s">
        <v>342</v>
      </c>
      <c r="G145" s="144" t="s">
        <v>113</v>
      </c>
      <c r="H145" s="145">
        <v>3</v>
      </c>
      <c r="I145" s="146"/>
      <c r="J145" s="147">
        <f t="shared" si="40"/>
        <v>0</v>
      </c>
      <c r="K145" s="143" t="s">
        <v>114</v>
      </c>
      <c r="L145" s="148"/>
      <c r="M145" s="149" t="s">
        <v>1</v>
      </c>
      <c r="N145" s="150" t="s">
        <v>37</v>
      </c>
      <c r="O145" s="45"/>
      <c r="P145" s="138">
        <f t="shared" si="41"/>
        <v>0</v>
      </c>
      <c r="Q145" s="138">
        <v>0</v>
      </c>
      <c r="R145" s="138">
        <f t="shared" si="42"/>
        <v>0</v>
      </c>
      <c r="S145" s="138">
        <v>0</v>
      </c>
      <c r="T145" s="139">
        <f t="shared" si="43"/>
        <v>0</v>
      </c>
      <c r="AR145" s="12" t="s">
        <v>136</v>
      </c>
      <c r="AT145" s="12" t="s">
        <v>117</v>
      </c>
      <c r="AU145" s="12" t="s">
        <v>74</v>
      </c>
      <c r="AY145" s="12" t="s">
        <v>108</v>
      </c>
      <c r="BE145" s="140">
        <f t="shared" si="44"/>
        <v>0</v>
      </c>
      <c r="BF145" s="140">
        <f t="shared" si="45"/>
        <v>0</v>
      </c>
      <c r="BG145" s="140">
        <f t="shared" si="46"/>
        <v>0</v>
      </c>
      <c r="BH145" s="140">
        <f t="shared" si="47"/>
        <v>0</v>
      </c>
      <c r="BI145" s="140">
        <f t="shared" si="48"/>
        <v>0</v>
      </c>
      <c r="BJ145" s="12" t="s">
        <v>74</v>
      </c>
      <c r="BK145" s="140">
        <f t="shared" si="49"/>
        <v>0</v>
      </c>
      <c r="BL145" s="12" t="s">
        <v>136</v>
      </c>
      <c r="BM145" s="12" t="s">
        <v>343</v>
      </c>
    </row>
    <row r="146" spans="2:65" s="1" customFormat="1" ht="16.5" customHeight="1">
      <c r="B146" s="128"/>
      <c r="C146" s="141" t="s">
        <v>344</v>
      </c>
      <c r="D146" s="141" t="s">
        <v>117</v>
      </c>
      <c r="E146" s="142" t="s">
        <v>345</v>
      </c>
      <c r="F146" s="143" t="s">
        <v>346</v>
      </c>
      <c r="G146" s="144" t="s">
        <v>113</v>
      </c>
      <c r="H146" s="145">
        <v>1</v>
      </c>
      <c r="I146" s="146"/>
      <c r="J146" s="147">
        <f t="shared" si="40"/>
        <v>0</v>
      </c>
      <c r="K146" s="143" t="s">
        <v>1</v>
      </c>
      <c r="L146" s="148"/>
      <c r="M146" s="154" t="s">
        <v>1</v>
      </c>
      <c r="N146" s="155" t="s">
        <v>37</v>
      </c>
      <c r="O146" s="156"/>
      <c r="P146" s="157">
        <f t="shared" si="41"/>
        <v>0</v>
      </c>
      <c r="Q146" s="157">
        <v>0</v>
      </c>
      <c r="R146" s="157">
        <f t="shared" si="42"/>
        <v>0</v>
      </c>
      <c r="S146" s="157">
        <v>0</v>
      </c>
      <c r="T146" s="158">
        <f t="shared" si="43"/>
        <v>0</v>
      </c>
      <c r="AR146" s="12" t="s">
        <v>120</v>
      </c>
      <c r="AT146" s="12" t="s">
        <v>117</v>
      </c>
      <c r="AU146" s="12" t="s">
        <v>74</v>
      </c>
      <c r="AY146" s="12" t="s">
        <v>108</v>
      </c>
      <c r="BE146" s="140">
        <f t="shared" si="44"/>
        <v>0</v>
      </c>
      <c r="BF146" s="140">
        <f t="shared" si="45"/>
        <v>0</v>
      </c>
      <c r="BG146" s="140">
        <f t="shared" si="46"/>
        <v>0</v>
      </c>
      <c r="BH146" s="140">
        <f t="shared" si="47"/>
        <v>0</v>
      </c>
      <c r="BI146" s="140">
        <f t="shared" si="48"/>
        <v>0</v>
      </c>
      <c r="BJ146" s="12" t="s">
        <v>74</v>
      </c>
      <c r="BK146" s="140">
        <f t="shared" si="49"/>
        <v>0</v>
      </c>
      <c r="BL146" s="12" t="s">
        <v>121</v>
      </c>
      <c r="BM146" s="12" t="s">
        <v>347</v>
      </c>
    </row>
    <row r="147" spans="2:65" s="1" customFormat="1" ht="6.95" customHeight="1">
      <c r="B147" s="35"/>
      <c r="C147" s="36"/>
      <c r="D147" s="36"/>
      <c r="E147" s="36"/>
      <c r="F147" s="36"/>
      <c r="G147" s="36"/>
      <c r="H147" s="36"/>
      <c r="I147" s="96"/>
      <c r="J147" s="36"/>
      <c r="K147" s="36"/>
      <c r="L147" s="26"/>
    </row>
  </sheetData>
  <autoFilter ref="C80:K146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2" t="s">
        <v>79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76</v>
      </c>
    </row>
    <row r="4" spans="2:46" ht="24.95" customHeight="1">
      <c r="B4" s="15"/>
      <c r="D4" s="16" t="s">
        <v>83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15</v>
      </c>
      <c r="L6" s="15"/>
    </row>
    <row r="7" spans="2:46" ht="16.5" customHeight="1">
      <c r="B7" s="15"/>
      <c r="E7" s="207" t="str">
        <f>'Rekapitulace stavby'!K6</f>
        <v>Oprava osvětlení žst Klenčí pod Čerchovem</v>
      </c>
      <c r="F7" s="208"/>
      <c r="G7" s="208"/>
      <c r="H7" s="208"/>
      <c r="L7" s="15"/>
    </row>
    <row r="8" spans="2:46" s="1" customFormat="1" ht="12" customHeight="1">
      <c r="B8" s="26"/>
      <c r="D8" s="21" t="s">
        <v>84</v>
      </c>
      <c r="I8" s="80"/>
      <c r="L8" s="26"/>
    </row>
    <row r="9" spans="2:46" s="1" customFormat="1" ht="36.950000000000003" customHeight="1">
      <c r="B9" s="26"/>
      <c r="E9" s="193" t="s">
        <v>348</v>
      </c>
      <c r="F9" s="192"/>
      <c r="G9" s="192"/>
      <c r="H9" s="192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17</v>
      </c>
      <c r="F11" s="12" t="s">
        <v>1</v>
      </c>
      <c r="I11" s="81" t="s">
        <v>18</v>
      </c>
      <c r="J11" s="12" t="s">
        <v>1</v>
      </c>
      <c r="L11" s="26"/>
    </row>
    <row r="12" spans="2:46" s="1" customFormat="1" ht="12" customHeight="1">
      <c r="B12" s="26"/>
      <c r="D12" s="21" t="s">
        <v>19</v>
      </c>
      <c r="F12" s="12" t="s">
        <v>20</v>
      </c>
      <c r="I12" s="81" t="s">
        <v>21</v>
      </c>
      <c r="J12" s="42" t="str">
        <f>'Rekapitulace stavby'!AN8</f>
        <v>22. 11. 2018</v>
      </c>
      <c r="L12" s="26"/>
    </row>
    <row r="13" spans="2:46" s="1" customFormat="1" ht="10.9" customHeight="1">
      <c r="B13" s="26"/>
      <c r="I13" s="80"/>
      <c r="L13" s="26"/>
    </row>
    <row r="14" spans="2:46" s="1" customFormat="1" ht="12" customHeight="1">
      <c r="B14" s="26"/>
      <c r="D14" s="21" t="s">
        <v>23</v>
      </c>
      <c r="I14" s="81" t="s">
        <v>24</v>
      </c>
      <c r="J14" s="12" t="str">
        <f>IF('Rekapitulace stavby'!AN10="","",'Rekapitulace stavby'!AN10)</f>
        <v/>
      </c>
      <c r="L14" s="26"/>
    </row>
    <row r="15" spans="2:46" s="1" customFormat="1" ht="18" customHeight="1">
      <c r="B15" s="26"/>
      <c r="E15" s="12" t="str">
        <f>IF('Rekapitulace stavby'!E11="","",'Rekapitulace stavby'!E11)</f>
        <v xml:space="preserve"> </v>
      </c>
      <c r="I15" s="81" t="s">
        <v>25</v>
      </c>
      <c r="J15" s="12" t="str">
        <f>IF('Rekapitulace stavby'!AN11="","",'Rekapitulace stavby'!AN11)</f>
        <v/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26</v>
      </c>
      <c r="I17" s="81" t="s">
        <v>24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09" t="str">
        <f>'Rekapitulace stavby'!E14</f>
        <v>Vyplň údaj</v>
      </c>
      <c r="F18" s="196"/>
      <c r="G18" s="196"/>
      <c r="H18" s="196"/>
      <c r="I18" s="81" t="s">
        <v>25</v>
      </c>
      <c r="J18" s="22" t="str">
        <f>'Rekapitulace stavby'!AN14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28</v>
      </c>
      <c r="I20" s="81" t="s">
        <v>24</v>
      </c>
      <c r="J20" s="12" t="str">
        <f>IF('Rekapitulace stavby'!AN16="","",'Rekapitulace stavby'!AN16)</f>
        <v/>
      </c>
      <c r="L20" s="26"/>
    </row>
    <row r="21" spans="2:12" s="1" customFormat="1" ht="18" customHeight="1">
      <c r="B21" s="26"/>
      <c r="E21" s="12" t="str">
        <f>IF('Rekapitulace stavby'!E17="","",'Rekapitulace stavby'!E17)</f>
        <v xml:space="preserve"> </v>
      </c>
      <c r="I21" s="81" t="s">
        <v>25</v>
      </c>
      <c r="J21" s="12" t="str">
        <f>IF('Rekapitulace stavby'!AN17="","",'Rekapitulace stavby'!AN17)</f>
        <v/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30</v>
      </c>
      <c r="I23" s="81" t="s">
        <v>24</v>
      </c>
      <c r="J23" s="12" t="str">
        <f>IF('Rekapitulace stavby'!AN19="","",'Rekapitulace stavby'!AN19)</f>
        <v/>
      </c>
      <c r="L23" s="26"/>
    </row>
    <row r="24" spans="2:12" s="1" customFormat="1" ht="18" customHeight="1">
      <c r="B24" s="26"/>
      <c r="E24" s="12" t="str">
        <f>IF('Rekapitulace stavby'!E20="","",'Rekapitulace stavby'!E20)</f>
        <v xml:space="preserve"> </v>
      </c>
      <c r="I24" s="81" t="s">
        <v>25</v>
      </c>
      <c r="J24" s="12" t="str">
        <f>IF('Rekapitulace stavby'!AN20="","",'Rekapitulace stavby'!AN20)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31</v>
      </c>
      <c r="I26" s="80"/>
      <c r="L26" s="26"/>
    </row>
    <row r="27" spans="2:12" s="6" customFormat="1" ht="16.5" customHeight="1">
      <c r="B27" s="82"/>
      <c r="E27" s="200" t="s">
        <v>1</v>
      </c>
      <c r="F27" s="200"/>
      <c r="G27" s="200"/>
      <c r="H27" s="200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32</v>
      </c>
      <c r="I30" s="80"/>
      <c r="J30" s="56">
        <f>ROUND(J83,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34</v>
      </c>
      <c r="I32" s="86" t="s">
        <v>33</v>
      </c>
      <c r="J32" s="29" t="s">
        <v>35</v>
      </c>
      <c r="L32" s="26"/>
    </row>
    <row r="33" spans="2:12" s="1" customFormat="1" ht="14.45" customHeight="1">
      <c r="B33" s="26"/>
      <c r="D33" s="21" t="s">
        <v>36</v>
      </c>
      <c r="E33" s="21" t="s">
        <v>37</v>
      </c>
      <c r="F33" s="87">
        <f>ROUND((SUM(BE83:BE117)),  2)</f>
        <v>0</v>
      </c>
      <c r="I33" s="88">
        <v>0.21</v>
      </c>
      <c r="J33" s="87">
        <f>ROUND(((SUM(BE83:BE117))*I33),  2)</f>
        <v>0</v>
      </c>
      <c r="L33" s="26"/>
    </row>
    <row r="34" spans="2:12" s="1" customFormat="1" ht="14.45" customHeight="1">
      <c r="B34" s="26"/>
      <c r="E34" s="21" t="s">
        <v>38</v>
      </c>
      <c r="F34" s="87">
        <f>ROUND((SUM(BF83:BF117)),  2)</f>
        <v>0</v>
      </c>
      <c r="I34" s="88">
        <v>0.15</v>
      </c>
      <c r="J34" s="87">
        <f>ROUND(((SUM(BF83:BF117))*I34),  2)</f>
        <v>0</v>
      </c>
      <c r="L34" s="26"/>
    </row>
    <row r="35" spans="2:12" s="1" customFormat="1" ht="14.45" hidden="1" customHeight="1">
      <c r="B35" s="26"/>
      <c r="E35" s="21" t="s">
        <v>39</v>
      </c>
      <c r="F35" s="87">
        <f>ROUND((SUM(BG83:BG117)),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40</v>
      </c>
      <c r="F36" s="87">
        <f>ROUND((SUM(BH83:BH117)),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41</v>
      </c>
      <c r="F37" s="87">
        <f>ROUND((SUM(BI83:BI117)),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42</v>
      </c>
      <c r="E39" s="47"/>
      <c r="F39" s="47"/>
      <c r="G39" s="91" t="s">
        <v>43</v>
      </c>
      <c r="H39" s="92" t="s">
        <v>44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86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15</v>
      </c>
      <c r="I47" s="80"/>
      <c r="L47" s="26"/>
    </row>
    <row r="48" spans="2:12" s="1" customFormat="1" ht="16.5" customHeight="1">
      <c r="B48" s="26"/>
      <c r="E48" s="207" t="str">
        <f>E7</f>
        <v>Oprava osvětlení žst Klenčí pod Čerchovem</v>
      </c>
      <c r="F48" s="208"/>
      <c r="G48" s="208"/>
      <c r="H48" s="208"/>
      <c r="I48" s="80"/>
      <c r="L48" s="26"/>
    </row>
    <row r="49" spans="2:47" s="1" customFormat="1" ht="12" customHeight="1">
      <c r="B49" s="26"/>
      <c r="C49" s="21" t="s">
        <v>84</v>
      </c>
      <c r="I49" s="80"/>
      <c r="L49" s="26"/>
    </row>
    <row r="50" spans="2:47" s="1" customFormat="1" ht="16.5" customHeight="1">
      <c r="B50" s="26"/>
      <c r="E50" s="193" t="str">
        <f>E9</f>
        <v>02 - Zemní práce</v>
      </c>
      <c r="F50" s="192"/>
      <c r="G50" s="192"/>
      <c r="H50" s="192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19</v>
      </c>
      <c r="F52" s="12" t="str">
        <f>F12</f>
        <v xml:space="preserve"> </v>
      </c>
      <c r="I52" s="81" t="s">
        <v>21</v>
      </c>
      <c r="J52" s="42" t="str">
        <f>IF(J12="","",J12)</f>
        <v>22. 11. 2018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23</v>
      </c>
      <c r="F54" s="12" t="str">
        <f>E15</f>
        <v xml:space="preserve"> </v>
      </c>
      <c r="I54" s="81" t="s">
        <v>28</v>
      </c>
      <c r="J54" s="24" t="str">
        <f>E21</f>
        <v xml:space="preserve"> </v>
      </c>
      <c r="L54" s="26"/>
    </row>
    <row r="55" spans="2:47" s="1" customFormat="1" ht="13.7" customHeight="1">
      <c r="B55" s="26"/>
      <c r="C55" s="21" t="s">
        <v>26</v>
      </c>
      <c r="F55" s="12" t="str">
        <f>IF(E18="","",E18)</f>
        <v>Vyplň údaj</v>
      </c>
      <c r="I55" s="81" t="s">
        <v>30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87</v>
      </c>
      <c r="D57" s="89"/>
      <c r="E57" s="89"/>
      <c r="F57" s="89"/>
      <c r="G57" s="89"/>
      <c r="H57" s="89"/>
      <c r="I57" s="99"/>
      <c r="J57" s="100" t="s">
        <v>88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9" customHeight="1">
      <c r="B59" s="26"/>
      <c r="C59" s="101" t="s">
        <v>89</v>
      </c>
      <c r="I59" s="80"/>
      <c r="J59" s="56">
        <f>J83</f>
        <v>0</v>
      </c>
      <c r="L59" s="26"/>
      <c r="AU59" s="12" t="s">
        <v>90</v>
      </c>
    </row>
    <row r="60" spans="2:47" s="7" customFormat="1" ht="24.95" customHeight="1">
      <c r="B60" s="102"/>
      <c r="D60" s="103" t="s">
        <v>349</v>
      </c>
      <c r="E60" s="104"/>
      <c r="F60" s="104"/>
      <c r="G60" s="104"/>
      <c r="H60" s="104"/>
      <c r="I60" s="105"/>
      <c r="J60" s="106">
        <f>J84</f>
        <v>0</v>
      </c>
      <c r="L60" s="102"/>
    </row>
    <row r="61" spans="2:47" s="10" customFormat="1" ht="19.899999999999999" customHeight="1">
      <c r="B61" s="159"/>
      <c r="D61" s="160" t="s">
        <v>350</v>
      </c>
      <c r="E61" s="161"/>
      <c r="F61" s="161"/>
      <c r="G61" s="161"/>
      <c r="H61" s="161"/>
      <c r="I61" s="162"/>
      <c r="J61" s="163">
        <f>J85</f>
        <v>0</v>
      </c>
      <c r="L61" s="159"/>
    </row>
    <row r="62" spans="2:47" s="7" customFormat="1" ht="24.95" customHeight="1">
      <c r="B62" s="102"/>
      <c r="D62" s="103" t="s">
        <v>351</v>
      </c>
      <c r="E62" s="104"/>
      <c r="F62" s="104"/>
      <c r="G62" s="104"/>
      <c r="H62" s="104"/>
      <c r="I62" s="105"/>
      <c r="J62" s="106">
        <f>J89</f>
        <v>0</v>
      </c>
      <c r="L62" s="102"/>
    </row>
    <row r="63" spans="2:47" s="10" customFormat="1" ht="19.899999999999999" customHeight="1">
      <c r="B63" s="159"/>
      <c r="D63" s="160" t="s">
        <v>352</v>
      </c>
      <c r="E63" s="161"/>
      <c r="F63" s="161"/>
      <c r="G63" s="161"/>
      <c r="H63" s="161"/>
      <c r="I63" s="162"/>
      <c r="J63" s="163">
        <f>J90</f>
        <v>0</v>
      </c>
      <c r="L63" s="159"/>
    </row>
    <row r="64" spans="2:47" s="1" customFormat="1" ht="21.75" customHeight="1">
      <c r="B64" s="26"/>
      <c r="I64" s="80"/>
      <c r="L64" s="26"/>
    </row>
    <row r="65" spans="2:12" s="1" customFormat="1" ht="6.95" customHeight="1">
      <c r="B65" s="35"/>
      <c r="C65" s="36"/>
      <c r="D65" s="36"/>
      <c r="E65" s="36"/>
      <c r="F65" s="36"/>
      <c r="G65" s="36"/>
      <c r="H65" s="36"/>
      <c r="I65" s="96"/>
      <c r="J65" s="36"/>
      <c r="K65" s="36"/>
      <c r="L65" s="26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97"/>
      <c r="J69" s="38"/>
      <c r="K69" s="38"/>
      <c r="L69" s="26"/>
    </row>
    <row r="70" spans="2:12" s="1" customFormat="1" ht="24.95" customHeight="1">
      <c r="B70" s="26"/>
      <c r="C70" s="16" t="s">
        <v>93</v>
      </c>
      <c r="I70" s="80"/>
      <c r="L70" s="26"/>
    </row>
    <row r="71" spans="2:12" s="1" customFormat="1" ht="6.95" customHeight="1">
      <c r="B71" s="26"/>
      <c r="I71" s="80"/>
      <c r="L71" s="26"/>
    </row>
    <row r="72" spans="2:12" s="1" customFormat="1" ht="12" customHeight="1">
      <c r="B72" s="26"/>
      <c r="C72" s="21" t="s">
        <v>15</v>
      </c>
      <c r="I72" s="80"/>
      <c r="L72" s="26"/>
    </row>
    <row r="73" spans="2:12" s="1" customFormat="1" ht="16.5" customHeight="1">
      <c r="B73" s="26"/>
      <c r="E73" s="207" t="str">
        <f>E7</f>
        <v>Oprava osvětlení žst Klenčí pod Čerchovem</v>
      </c>
      <c r="F73" s="208"/>
      <c r="G73" s="208"/>
      <c r="H73" s="208"/>
      <c r="I73" s="80"/>
      <c r="L73" s="26"/>
    </row>
    <row r="74" spans="2:12" s="1" customFormat="1" ht="12" customHeight="1">
      <c r="B74" s="26"/>
      <c r="C74" s="21" t="s">
        <v>84</v>
      </c>
      <c r="I74" s="80"/>
      <c r="L74" s="26"/>
    </row>
    <row r="75" spans="2:12" s="1" customFormat="1" ht="16.5" customHeight="1">
      <c r="B75" s="26"/>
      <c r="E75" s="193" t="str">
        <f>E9</f>
        <v>02 - Zemní práce</v>
      </c>
      <c r="F75" s="192"/>
      <c r="G75" s="192"/>
      <c r="H75" s="192"/>
      <c r="I75" s="80"/>
      <c r="L75" s="26"/>
    </row>
    <row r="76" spans="2:12" s="1" customFormat="1" ht="6.95" customHeight="1">
      <c r="B76" s="26"/>
      <c r="I76" s="80"/>
      <c r="L76" s="26"/>
    </row>
    <row r="77" spans="2:12" s="1" customFormat="1" ht="12" customHeight="1">
      <c r="B77" s="26"/>
      <c r="C77" s="21" t="s">
        <v>19</v>
      </c>
      <c r="F77" s="12" t="str">
        <f>F12</f>
        <v xml:space="preserve"> </v>
      </c>
      <c r="I77" s="81" t="s">
        <v>21</v>
      </c>
      <c r="J77" s="42" t="str">
        <f>IF(J12="","",J12)</f>
        <v>22. 11. 2018</v>
      </c>
      <c r="L77" s="26"/>
    </row>
    <row r="78" spans="2:12" s="1" customFormat="1" ht="6.95" customHeight="1">
      <c r="B78" s="26"/>
      <c r="I78" s="80"/>
      <c r="L78" s="26"/>
    </row>
    <row r="79" spans="2:12" s="1" customFormat="1" ht="13.7" customHeight="1">
      <c r="B79" s="26"/>
      <c r="C79" s="21" t="s">
        <v>23</v>
      </c>
      <c r="F79" s="12" t="str">
        <f>E15</f>
        <v xml:space="preserve"> </v>
      </c>
      <c r="I79" s="81" t="s">
        <v>28</v>
      </c>
      <c r="J79" s="24" t="str">
        <f>E21</f>
        <v xml:space="preserve"> </v>
      </c>
      <c r="L79" s="26"/>
    </row>
    <row r="80" spans="2:12" s="1" customFormat="1" ht="13.7" customHeight="1">
      <c r="B80" s="26"/>
      <c r="C80" s="21" t="s">
        <v>26</v>
      </c>
      <c r="F80" s="12" t="str">
        <f>IF(E18="","",E18)</f>
        <v>Vyplň údaj</v>
      </c>
      <c r="I80" s="81" t="s">
        <v>30</v>
      </c>
      <c r="J80" s="24" t="str">
        <f>E24</f>
        <v xml:space="preserve"> </v>
      </c>
      <c r="L80" s="26"/>
    </row>
    <row r="81" spans="2:65" s="1" customFormat="1" ht="10.35" customHeight="1">
      <c r="B81" s="26"/>
      <c r="I81" s="80"/>
      <c r="L81" s="26"/>
    </row>
    <row r="82" spans="2:65" s="8" customFormat="1" ht="29.25" customHeight="1">
      <c r="B82" s="107"/>
      <c r="C82" s="108" t="s">
        <v>94</v>
      </c>
      <c r="D82" s="109" t="s">
        <v>51</v>
      </c>
      <c r="E82" s="109" t="s">
        <v>47</v>
      </c>
      <c r="F82" s="109" t="s">
        <v>48</v>
      </c>
      <c r="G82" s="109" t="s">
        <v>95</v>
      </c>
      <c r="H82" s="109" t="s">
        <v>96</v>
      </c>
      <c r="I82" s="110" t="s">
        <v>97</v>
      </c>
      <c r="J82" s="111" t="s">
        <v>88</v>
      </c>
      <c r="K82" s="112" t="s">
        <v>98</v>
      </c>
      <c r="L82" s="107"/>
      <c r="M82" s="49" t="s">
        <v>1</v>
      </c>
      <c r="N82" s="50" t="s">
        <v>36</v>
      </c>
      <c r="O82" s="50" t="s">
        <v>99</v>
      </c>
      <c r="P82" s="50" t="s">
        <v>100</v>
      </c>
      <c r="Q82" s="50" t="s">
        <v>101</v>
      </c>
      <c r="R82" s="50" t="s">
        <v>102</v>
      </c>
      <c r="S82" s="50" t="s">
        <v>103</v>
      </c>
      <c r="T82" s="51" t="s">
        <v>104</v>
      </c>
    </row>
    <row r="83" spans="2:65" s="1" customFormat="1" ht="22.9" customHeight="1">
      <c r="B83" s="26"/>
      <c r="C83" s="54" t="s">
        <v>105</v>
      </c>
      <c r="I83" s="80"/>
      <c r="J83" s="113">
        <f>BK83</f>
        <v>0</v>
      </c>
      <c r="L83" s="26"/>
      <c r="M83" s="52"/>
      <c r="N83" s="43"/>
      <c r="O83" s="43"/>
      <c r="P83" s="114">
        <f>P84+P89</f>
        <v>0</v>
      </c>
      <c r="Q83" s="43"/>
      <c r="R83" s="114">
        <f>R84+R89</f>
        <v>55.980949999999986</v>
      </c>
      <c r="S83" s="43"/>
      <c r="T83" s="115">
        <f>T84+T89</f>
        <v>0</v>
      </c>
      <c r="AT83" s="12" t="s">
        <v>65</v>
      </c>
      <c r="AU83" s="12" t="s">
        <v>90</v>
      </c>
      <c r="BK83" s="116">
        <f>BK84+BK89</f>
        <v>0</v>
      </c>
    </row>
    <row r="84" spans="2:65" s="9" customFormat="1" ht="25.9" customHeight="1">
      <c r="B84" s="117"/>
      <c r="D84" s="118" t="s">
        <v>65</v>
      </c>
      <c r="E84" s="119" t="s">
        <v>353</v>
      </c>
      <c r="F84" s="119" t="s">
        <v>354</v>
      </c>
      <c r="I84" s="120"/>
      <c r="J84" s="121">
        <f>BK84</f>
        <v>0</v>
      </c>
      <c r="L84" s="117"/>
      <c r="M84" s="122"/>
      <c r="N84" s="123"/>
      <c r="O84" s="123"/>
      <c r="P84" s="124">
        <f>P85</f>
        <v>0</v>
      </c>
      <c r="Q84" s="123"/>
      <c r="R84" s="124">
        <f>R85</f>
        <v>0</v>
      </c>
      <c r="S84" s="123"/>
      <c r="T84" s="125">
        <f>T85</f>
        <v>0</v>
      </c>
      <c r="AR84" s="118" t="s">
        <v>74</v>
      </c>
      <c r="AT84" s="126" t="s">
        <v>65</v>
      </c>
      <c r="AU84" s="126" t="s">
        <v>66</v>
      </c>
      <c r="AY84" s="118" t="s">
        <v>108</v>
      </c>
      <c r="BK84" s="127">
        <f>BK85</f>
        <v>0</v>
      </c>
    </row>
    <row r="85" spans="2:65" s="9" customFormat="1" ht="22.9" customHeight="1">
      <c r="B85" s="117"/>
      <c r="D85" s="118" t="s">
        <v>65</v>
      </c>
      <c r="E85" s="164" t="s">
        <v>74</v>
      </c>
      <c r="F85" s="164" t="s">
        <v>355</v>
      </c>
      <c r="I85" s="120"/>
      <c r="J85" s="165">
        <f>BK85</f>
        <v>0</v>
      </c>
      <c r="L85" s="117"/>
      <c r="M85" s="122"/>
      <c r="N85" s="123"/>
      <c r="O85" s="123"/>
      <c r="P85" s="124">
        <f>SUM(P86:P88)</f>
        <v>0</v>
      </c>
      <c r="Q85" s="123"/>
      <c r="R85" s="124">
        <f>SUM(R86:R88)</f>
        <v>0</v>
      </c>
      <c r="S85" s="123"/>
      <c r="T85" s="125">
        <f>SUM(T86:T88)</f>
        <v>0</v>
      </c>
      <c r="AR85" s="118" t="s">
        <v>74</v>
      </c>
      <c r="AT85" s="126" t="s">
        <v>65</v>
      </c>
      <c r="AU85" s="126" t="s">
        <v>74</v>
      </c>
      <c r="AY85" s="118" t="s">
        <v>108</v>
      </c>
      <c r="BK85" s="127">
        <f>SUM(BK86:BK88)</f>
        <v>0</v>
      </c>
    </row>
    <row r="86" spans="2:65" s="1" customFormat="1" ht="16.5" customHeight="1">
      <c r="B86" s="128"/>
      <c r="C86" s="129" t="s">
        <v>74</v>
      </c>
      <c r="D86" s="129" t="s">
        <v>110</v>
      </c>
      <c r="E86" s="130" t="s">
        <v>356</v>
      </c>
      <c r="F86" s="131" t="s">
        <v>357</v>
      </c>
      <c r="G86" s="132" t="s">
        <v>358</v>
      </c>
      <c r="H86" s="133">
        <v>300</v>
      </c>
      <c r="I86" s="134"/>
      <c r="J86" s="135">
        <f>ROUND(I86*H86,2)</f>
        <v>0</v>
      </c>
      <c r="K86" s="131" t="s">
        <v>359</v>
      </c>
      <c r="L86" s="26"/>
      <c r="M86" s="136" t="s">
        <v>1</v>
      </c>
      <c r="N86" s="137" t="s">
        <v>37</v>
      </c>
      <c r="O86" s="45"/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AR86" s="12" t="s">
        <v>121</v>
      </c>
      <c r="AT86" s="12" t="s">
        <v>110</v>
      </c>
      <c r="AU86" s="12" t="s">
        <v>76</v>
      </c>
      <c r="AY86" s="12" t="s">
        <v>108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2" t="s">
        <v>74</v>
      </c>
      <c r="BK86" s="140">
        <f>ROUND(I86*H86,2)</f>
        <v>0</v>
      </c>
      <c r="BL86" s="12" t="s">
        <v>121</v>
      </c>
      <c r="BM86" s="12" t="s">
        <v>360</v>
      </c>
    </row>
    <row r="87" spans="2:65" s="1" customFormat="1" ht="16.5" customHeight="1">
      <c r="B87" s="128"/>
      <c r="C87" s="129" t="s">
        <v>76</v>
      </c>
      <c r="D87" s="129" t="s">
        <v>110</v>
      </c>
      <c r="E87" s="130" t="s">
        <v>361</v>
      </c>
      <c r="F87" s="131" t="s">
        <v>362</v>
      </c>
      <c r="G87" s="132" t="s">
        <v>363</v>
      </c>
      <c r="H87" s="133">
        <v>30</v>
      </c>
      <c r="I87" s="134"/>
      <c r="J87" s="135">
        <f>ROUND(I87*H87,2)</f>
        <v>0</v>
      </c>
      <c r="K87" s="131" t="s">
        <v>359</v>
      </c>
      <c r="L87" s="26"/>
      <c r="M87" s="136" t="s">
        <v>1</v>
      </c>
      <c r="N87" s="137" t="s">
        <v>37</v>
      </c>
      <c r="O87" s="45"/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AR87" s="12" t="s">
        <v>121</v>
      </c>
      <c r="AT87" s="12" t="s">
        <v>110</v>
      </c>
      <c r="AU87" s="12" t="s">
        <v>76</v>
      </c>
      <c r="AY87" s="12" t="s">
        <v>108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2" t="s">
        <v>74</v>
      </c>
      <c r="BK87" s="140">
        <f>ROUND(I87*H87,2)</f>
        <v>0</v>
      </c>
      <c r="BL87" s="12" t="s">
        <v>121</v>
      </c>
      <c r="BM87" s="12" t="s">
        <v>364</v>
      </c>
    </row>
    <row r="88" spans="2:65" s="1" customFormat="1" ht="16.5" customHeight="1">
      <c r="B88" s="128"/>
      <c r="C88" s="129" t="s">
        <v>365</v>
      </c>
      <c r="D88" s="129" t="s">
        <v>110</v>
      </c>
      <c r="E88" s="130" t="s">
        <v>366</v>
      </c>
      <c r="F88" s="131" t="s">
        <v>367</v>
      </c>
      <c r="G88" s="132" t="s">
        <v>363</v>
      </c>
      <c r="H88" s="133">
        <v>30</v>
      </c>
      <c r="I88" s="134"/>
      <c r="J88" s="135">
        <f>ROUND(I88*H88,2)</f>
        <v>0</v>
      </c>
      <c r="K88" s="131" t="s">
        <v>359</v>
      </c>
      <c r="L88" s="26"/>
      <c r="M88" s="136" t="s">
        <v>1</v>
      </c>
      <c r="N88" s="137" t="s">
        <v>37</v>
      </c>
      <c r="O88" s="45"/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9">
        <f>S88*H88</f>
        <v>0</v>
      </c>
      <c r="AR88" s="12" t="s">
        <v>121</v>
      </c>
      <c r="AT88" s="12" t="s">
        <v>110</v>
      </c>
      <c r="AU88" s="12" t="s">
        <v>76</v>
      </c>
      <c r="AY88" s="12" t="s">
        <v>108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2" t="s">
        <v>74</v>
      </c>
      <c r="BK88" s="140">
        <f>ROUND(I88*H88,2)</f>
        <v>0</v>
      </c>
      <c r="BL88" s="12" t="s">
        <v>121</v>
      </c>
      <c r="BM88" s="12" t="s">
        <v>368</v>
      </c>
    </row>
    <row r="89" spans="2:65" s="9" customFormat="1" ht="25.9" customHeight="1">
      <c r="B89" s="117"/>
      <c r="D89" s="118" t="s">
        <v>65</v>
      </c>
      <c r="E89" s="119" t="s">
        <v>117</v>
      </c>
      <c r="F89" s="119" t="s">
        <v>369</v>
      </c>
      <c r="I89" s="120"/>
      <c r="J89" s="121">
        <f>BK89</f>
        <v>0</v>
      </c>
      <c r="L89" s="117"/>
      <c r="M89" s="122"/>
      <c r="N89" s="123"/>
      <c r="O89" s="123"/>
      <c r="P89" s="124">
        <f>P90</f>
        <v>0</v>
      </c>
      <c r="Q89" s="123"/>
      <c r="R89" s="124">
        <f>R90</f>
        <v>55.980949999999986</v>
      </c>
      <c r="S89" s="123"/>
      <c r="T89" s="125">
        <f>T90</f>
        <v>0</v>
      </c>
      <c r="AR89" s="118" t="s">
        <v>365</v>
      </c>
      <c r="AT89" s="126" t="s">
        <v>65</v>
      </c>
      <c r="AU89" s="126" t="s">
        <v>66</v>
      </c>
      <c r="AY89" s="118" t="s">
        <v>108</v>
      </c>
      <c r="BK89" s="127">
        <f>BK90</f>
        <v>0</v>
      </c>
    </row>
    <row r="90" spans="2:65" s="9" customFormat="1" ht="22.9" customHeight="1">
      <c r="B90" s="117"/>
      <c r="D90" s="118" t="s">
        <v>65</v>
      </c>
      <c r="E90" s="164" t="s">
        <v>370</v>
      </c>
      <c r="F90" s="164" t="s">
        <v>371</v>
      </c>
      <c r="I90" s="120"/>
      <c r="J90" s="165">
        <f>BK90</f>
        <v>0</v>
      </c>
      <c r="L90" s="117"/>
      <c r="M90" s="122"/>
      <c r="N90" s="123"/>
      <c r="O90" s="123"/>
      <c r="P90" s="124">
        <f>SUM(P91:P117)</f>
        <v>0</v>
      </c>
      <c r="Q90" s="123"/>
      <c r="R90" s="124">
        <f>SUM(R91:R117)</f>
        <v>55.980949999999986</v>
      </c>
      <c r="S90" s="123"/>
      <c r="T90" s="125">
        <f>SUM(T91:T117)</f>
        <v>0</v>
      </c>
      <c r="AR90" s="118" t="s">
        <v>365</v>
      </c>
      <c r="AT90" s="126" t="s">
        <v>65</v>
      </c>
      <c r="AU90" s="126" t="s">
        <v>74</v>
      </c>
      <c r="AY90" s="118" t="s">
        <v>108</v>
      </c>
      <c r="BK90" s="127">
        <f>SUM(BK91:BK117)</f>
        <v>0</v>
      </c>
    </row>
    <row r="91" spans="2:65" s="1" customFormat="1" ht="16.5" customHeight="1">
      <c r="B91" s="128"/>
      <c r="C91" s="129" t="s">
        <v>121</v>
      </c>
      <c r="D91" s="129" t="s">
        <v>110</v>
      </c>
      <c r="E91" s="130" t="s">
        <v>372</v>
      </c>
      <c r="F91" s="131" t="s">
        <v>373</v>
      </c>
      <c r="G91" s="132" t="s">
        <v>374</v>
      </c>
      <c r="H91" s="133">
        <v>5</v>
      </c>
      <c r="I91" s="134"/>
      <c r="J91" s="135">
        <f t="shared" ref="J91:J117" si="0">ROUND(I91*H91,2)</f>
        <v>0</v>
      </c>
      <c r="K91" s="131" t="s">
        <v>359</v>
      </c>
      <c r="L91" s="26"/>
      <c r="M91" s="136" t="s">
        <v>1</v>
      </c>
      <c r="N91" s="137" t="s">
        <v>37</v>
      </c>
      <c r="O91" s="45"/>
      <c r="P91" s="138">
        <f t="shared" ref="P91:P117" si="1">O91*H91</f>
        <v>0</v>
      </c>
      <c r="Q91" s="138">
        <v>8.8000000000000005E-3</v>
      </c>
      <c r="R91" s="138">
        <f t="shared" ref="R91:R117" si="2">Q91*H91</f>
        <v>4.4000000000000004E-2</v>
      </c>
      <c r="S91" s="138">
        <v>0</v>
      </c>
      <c r="T91" s="139">
        <f t="shared" ref="T91:T117" si="3">S91*H91</f>
        <v>0</v>
      </c>
      <c r="AR91" s="12" t="s">
        <v>375</v>
      </c>
      <c r="AT91" s="12" t="s">
        <v>110</v>
      </c>
      <c r="AU91" s="12" t="s">
        <v>76</v>
      </c>
      <c r="AY91" s="12" t="s">
        <v>108</v>
      </c>
      <c r="BE91" s="140">
        <f t="shared" ref="BE91:BE117" si="4">IF(N91="základní",J91,0)</f>
        <v>0</v>
      </c>
      <c r="BF91" s="140">
        <f t="shared" ref="BF91:BF117" si="5">IF(N91="snížená",J91,0)</f>
        <v>0</v>
      </c>
      <c r="BG91" s="140">
        <f t="shared" ref="BG91:BG117" si="6">IF(N91="zákl. přenesená",J91,0)</f>
        <v>0</v>
      </c>
      <c r="BH91" s="140">
        <f t="shared" ref="BH91:BH117" si="7">IF(N91="sníž. přenesená",J91,0)</f>
        <v>0</v>
      </c>
      <c r="BI91" s="140">
        <f t="shared" ref="BI91:BI117" si="8">IF(N91="nulová",J91,0)</f>
        <v>0</v>
      </c>
      <c r="BJ91" s="12" t="s">
        <v>74</v>
      </c>
      <c r="BK91" s="140">
        <f t="shared" ref="BK91:BK117" si="9">ROUND(I91*H91,2)</f>
        <v>0</v>
      </c>
      <c r="BL91" s="12" t="s">
        <v>375</v>
      </c>
      <c r="BM91" s="12" t="s">
        <v>376</v>
      </c>
    </row>
    <row r="92" spans="2:65" s="1" customFormat="1" ht="16.5" customHeight="1">
      <c r="B92" s="128"/>
      <c r="C92" s="129" t="s">
        <v>377</v>
      </c>
      <c r="D92" s="129" t="s">
        <v>110</v>
      </c>
      <c r="E92" s="130" t="s">
        <v>378</v>
      </c>
      <c r="F92" s="131" t="s">
        <v>379</v>
      </c>
      <c r="G92" s="132" t="s">
        <v>358</v>
      </c>
      <c r="H92" s="133">
        <v>50</v>
      </c>
      <c r="I92" s="134"/>
      <c r="J92" s="135">
        <f t="shared" si="0"/>
        <v>0</v>
      </c>
      <c r="K92" s="131" t="s">
        <v>359</v>
      </c>
      <c r="L92" s="26"/>
      <c r="M92" s="136" t="s">
        <v>1</v>
      </c>
      <c r="N92" s="137" t="s">
        <v>37</v>
      </c>
      <c r="O92" s="45"/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AR92" s="12" t="s">
        <v>375</v>
      </c>
      <c r="AT92" s="12" t="s">
        <v>110</v>
      </c>
      <c r="AU92" s="12" t="s">
        <v>76</v>
      </c>
      <c r="AY92" s="12" t="s">
        <v>108</v>
      </c>
      <c r="BE92" s="140">
        <f t="shared" si="4"/>
        <v>0</v>
      </c>
      <c r="BF92" s="140">
        <f t="shared" si="5"/>
        <v>0</v>
      </c>
      <c r="BG92" s="140">
        <f t="shared" si="6"/>
        <v>0</v>
      </c>
      <c r="BH92" s="140">
        <f t="shared" si="7"/>
        <v>0</v>
      </c>
      <c r="BI92" s="140">
        <f t="shared" si="8"/>
        <v>0</v>
      </c>
      <c r="BJ92" s="12" t="s">
        <v>74</v>
      </c>
      <c r="BK92" s="140">
        <f t="shared" si="9"/>
        <v>0</v>
      </c>
      <c r="BL92" s="12" t="s">
        <v>375</v>
      </c>
      <c r="BM92" s="12" t="s">
        <v>380</v>
      </c>
    </row>
    <row r="93" spans="2:65" s="1" customFormat="1" ht="16.5" customHeight="1">
      <c r="B93" s="128"/>
      <c r="C93" s="129" t="s">
        <v>123</v>
      </c>
      <c r="D93" s="129" t="s">
        <v>110</v>
      </c>
      <c r="E93" s="130" t="s">
        <v>381</v>
      </c>
      <c r="F93" s="131" t="s">
        <v>382</v>
      </c>
      <c r="G93" s="132" t="s">
        <v>358</v>
      </c>
      <c r="H93" s="133">
        <v>50</v>
      </c>
      <c r="I93" s="134"/>
      <c r="J93" s="135">
        <f t="shared" si="0"/>
        <v>0</v>
      </c>
      <c r="K93" s="131" t="s">
        <v>359</v>
      </c>
      <c r="L93" s="26"/>
      <c r="M93" s="136" t="s">
        <v>1</v>
      </c>
      <c r="N93" s="137" t="s">
        <v>37</v>
      </c>
      <c r="O93" s="45"/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AR93" s="12" t="s">
        <v>375</v>
      </c>
      <c r="AT93" s="12" t="s">
        <v>110</v>
      </c>
      <c r="AU93" s="12" t="s">
        <v>76</v>
      </c>
      <c r="AY93" s="12" t="s">
        <v>108</v>
      </c>
      <c r="BE93" s="140">
        <f t="shared" si="4"/>
        <v>0</v>
      </c>
      <c r="BF93" s="140">
        <f t="shared" si="5"/>
        <v>0</v>
      </c>
      <c r="BG93" s="140">
        <f t="shared" si="6"/>
        <v>0</v>
      </c>
      <c r="BH93" s="140">
        <f t="shared" si="7"/>
        <v>0</v>
      </c>
      <c r="BI93" s="140">
        <f t="shared" si="8"/>
        <v>0</v>
      </c>
      <c r="BJ93" s="12" t="s">
        <v>74</v>
      </c>
      <c r="BK93" s="140">
        <f t="shared" si="9"/>
        <v>0</v>
      </c>
      <c r="BL93" s="12" t="s">
        <v>375</v>
      </c>
      <c r="BM93" s="12" t="s">
        <v>383</v>
      </c>
    </row>
    <row r="94" spans="2:65" s="1" customFormat="1" ht="16.5" customHeight="1">
      <c r="B94" s="128"/>
      <c r="C94" s="129" t="s">
        <v>141</v>
      </c>
      <c r="D94" s="129" t="s">
        <v>110</v>
      </c>
      <c r="E94" s="130" t="s">
        <v>384</v>
      </c>
      <c r="F94" s="131" t="s">
        <v>385</v>
      </c>
      <c r="G94" s="132" t="s">
        <v>113</v>
      </c>
      <c r="H94" s="133">
        <v>6</v>
      </c>
      <c r="I94" s="134"/>
      <c r="J94" s="135">
        <f t="shared" si="0"/>
        <v>0</v>
      </c>
      <c r="K94" s="131" t="s">
        <v>359</v>
      </c>
      <c r="L94" s="26"/>
      <c r="M94" s="136" t="s">
        <v>1</v>
      </c>
      <c r="N94" s="137" t="s">
        <v>37</v>
      </c>
      <c r="O94" s="45"/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AR94" s="12" t="s">
        <v>375</v>
      </c>
      <c r="AT94" s="12" t="s">
        <v>110</v>
      </c>
      <c r="AU94" s="12" t="s">
        <v>76</v>
      </c>
      <c r="AY94" s="12" t="s">
        <v>108</v>
      </c>
      <c r="BE94" s="140">
        <f t="shared" si="4"/>
        <v>0</v>
      </c>
      <c r="BF94" s="140">
        <f t="shared" si="5"/>
        <v>0</v>
      </c>
      <c r="BG94" s="140">
        <f t="shared" si="6"/>
        <v>0</v>
      </c>
      <c r="BH94" s="140">
        <f t="shared" si="7"/>
        <v>0</v>
      </c>
      <c r="BI94" s="140">
        <f t="shared" si="8"/>
        <v>0</v>
      </c>
      <c r="BJ94" s="12" t="s">
        <v>74</v>
      </c>
      <c r="BK94" s="140">
        <f t="shared" si="9"/>
        <v>0</v>
      </c>
      <c r="BL94" s="12" t="s">
        <v>375</v>
      </c>
      <c r="BM94" s="12" t="s">
        <v>386</v>
      </c>
    </row>
    <row r="95" spans="2:65" s="1" customFormat="1" ht="16.5" customHeight="1">
      <c r="B95" s="128"/>
      <c r="C95" s="129" t="s">
        <v>120</v>
      </c>
      <c r="D95" s="129" t="s">
        <v>110</v>
      </c>
      <c r="E95" s="130" t="s">
        <v>387</v>
      </c>
      <c r="F95" s="131" t="s">
        <v>388</v>
      </c>
      <c r="G95" s="132" t="s">
        <v>363</v>
      </c>
      <c r="H95" s="133">
        <v>15</v>
      </c>
      <c r="I95" s="134"/>
      <c r="J95" s="135">
        <f t="shared" si="0"/>
        <v>0</v>
      </c>
      <c r="K95" s="131" t="s">
        <v>359</v>
      </c>
      <c r="L95" s="26"/>
      <c r="M95" s="136" t="s">
        <v>1</v>
      </c>
      <c r="N95" s="137" t="s">
        <v>37</v>
      </c>
      <c r="O95" s="45"/>
      <c r="P95" s="138">
        <f t="shared" si="1"/>
        <v>0</v>
      </c>
      <c r="Q95" s="138">
        <v>2.45329</v>
      </c>
      <c r="R95" s="138">
        <f t="shared" si="2"/>
        <v>36.799349999999997</v>
      </c>
      <c r="S95" s="138">
        <v>0</v>
      </c>
      <c r="T95" s="139">
        <f t="shared" si="3"/>
        <v>0</v>
      </c>
      <c r="AR95" s="12" t="s">
        <v>375</v>
      </c>
      <c r="AT95" s="12" t="s">
        <v>110</v>
      </c>
      <c r="AU95" s="12" t="s">
        <v>76</v>
      </c>
      <c r="AY95" s="12" t="s">
        <v>108</v>
      </c>
      <c r="BE95" s="140">
        <f t="shared" si="4"/>
        <v>0</v>
      </c>
      <c r="BF95" s="140">
        <f t="shared" si="5"/>
        <v>0</v>
      </c>
      <c r="BG95" s="140">
        <f t="shared" si="6"/>
        <v>0</v>
      </c>
      <c r="BH95" s="140">
        <f t="shared" si="7"/>
        <v>0</v>
      </c>
      <c r="BI95" s="140">
        <f t="shared" si="8"/>
        <v>0</v>
      </c>
      <c r="BJ95" s="12" t="s">
        <v>74</v>
      </c>
      <c r="BK95" s="140">
        <f t="shared" si="9"/>
        <v>0</v>
      </c>
      <c r="BL95" s="12" t="s">
        <v>375</v>
      </c>
      <c r="BM95" s="12" t="s">
        <v>389</v>
      </c>
    </row>
    <row r="96" spans="2:65" s="1" customFormat="1" ht="16.5" customHeight="1">
      <c r="B96" s="128"/>
      <c r="C96" s="129" t="s">
        <v>149</v>
      </c>
      <c r="D96" s="129" t="s">
        <v>110</v>
      </c>
      <c r="E96" s="130" t="s">
        <v>390</v>
      </c>
      <c r="F96" s="131" t="s">
        <v>391</v>
      </c>
      <c r="G96" s="132" t="s">
        <v>363</v>
      </c>
      <c r="H96" s="133">
        <v>10</v>
      </c>
      <c r="I96" s="134"/>
      <c r="J96" s="135">
        <f t="shared" si="0"/>
        <v>0</v>
      </c>
      <c r="K96" s="131" t="s">
        <v>359</v>
      </c>
      <c r="L96" s="26"/>
      <c r="M96" s="136" t="s">
        <v>1</v>
      </c>
      <c r="N96" s="137" t="s">
        <v>37</v>
      </c>
      <c r="O96" s="45"/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AR96" s="12" t="s">
        <v>375</v>
      </c>
      <c r="AT96" s="12" t="s">
        <v>110</v>
      </c>
      <c r="AU96" s="12" t="s">
        <v>76</v>
      </c>
      <c r="AY96" s="12" t="s">
        <v>108</v>
      </c>
      <c r="BE96" s="140">
        <f t="shared" si="4"/>
        <v>0</v>
      </c>
      <c r="BF96" s="140">
        <f t="shared" si="5"/>
        <v>0</v>
      </c>
      <c r="BG96" s="140">
        <f t="shared" si="6"/>
        <v>0</v>
      </c>
      <c r="BH96" s="140">
        <f t="shared" si="7"/>
        <v>0</v>
      </c>
      <c r="BI96" s="140">
        <f t="shared" si="8"/>
        <v>0</v>
      </c>
      <c r="BJ96" s="12" t="s">
        <v>74</v>
      </c>
      <c r="BK96" s="140">
        <f t="shared" si="9"/>
        <v>0</v>
      </c>
      <c r="BL96" s="12" t="s">
        <v>375</v>
      </c>
      <c r="BM96" s="12" t="s">
        <v>392</v>
      </c>
    </row>
    <row r="97" spans="2:65" s="1" customFormat="1" ht="16.5" customHeight="1">
      <c r="B97" s="128"/>
      <c r="C97" s="129" t="s">
        <v>154</v>
      </c>
      <c r="D97" s="129" t="s">
        <v>110</v>
      </c>
      <c r="E97" s="130" t="s">
        <v>393</v>
      </c>
      <c r="F97" s="131" t="s">
        <v>394</v>
      </c>
      <c r="G97" s="132" t="s">
        <v>152</v>
      </c>
      <c r="H97" s="133">
        <v>360</v>
      </c>
      <c r="I97" s="134"/>
      <c r="J97" s="135">
        <f t="shared" si="0"/>
        <v>0</v>
      </c>
      <c r="K97" s="131" t="s">
        <v>359</v>
      </c>
      <c r="L97" s="26"/>
      <c r="M97" s="136" t="s">
        <v>1</v>
      </c>
      <c r="N97" s="137" t="s">
        <v>37</v>
      </c>
      <c r="O97" s="45"/>
      <c r="P97" s="138">
        <f t="shared" si="1"/>
        <v>0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AR97" s="12" t="s">
        <v>375</v>
      </c>
      <c r="AT97" s="12" t="s">
        <v>110</v>
      </c>
      <c r="AU97" s="12" t="s">
        <v>76</v>
      </c>
      <c r="AY97" s="12" t="s">
        <v>108</v>
      </c>
      <c r="BE97" s="140">
        <f t="shared" si="4"/>
        <v>0</v>
      </c>
      <c r="BF97" s="140">
        <f t="shared" si="5"/>
        <v>0</v>
      </c>
      <c r="BG97" s="140">
        <f t="shared" si="6"/>
        <v>0</v>
      </c>
      <c r="BH97" s="140">
        <f t="shared" si="7"/>
        <v>0</v>
      </c>
      <c r="BI97" s="140">
        <f t="shared" si="8"/>
        <v>0</v>
      </c>
      <c r="BJ97" s="12" t="s">
        <v>74</v>
      </c>
      <c r="BK97" s="140">
        <f t="shared" si="9"/>
        <v>0</v>
      </c>
      <c r="BL97" s="12" t="s">
        <v>375</v>
      </c>
      <c r="BM97" s="12" t="s">
        <v>395</v>
      </c>
    </row>
    <row r="98" spans="2:65" s="1" customFormat="1" ht="16.5" customHeight="1">
      <c r="B98" s="128"/>
      <c r="C98" s="129" t="s">
        <v>158</v>
      </c>
      <c r="D98" s="129" t="s">
        <v>110</v>
      </c>
      <c r="E98" s="130" t="s">
        <v>396</v>
      </c>
      <c r="F98" s="131" t="s">
        <v>397</v>
      </c>
      <c r="G98" s="132" t="s">
        <v>152</v>
      </c>
      <c r="H98" s="133">
        <v>360</v>
      </c>
      <c r="I98" s="134"/>
      <c r="J98" s="135">
        <f t="shared" si="0"/>
        <v>0</v>
      </c>
      <c r="K98" s="131" t="s">
        <v>359</v>
      </c>
      <c r="L98" s="26"/>
      <c r="M98" s="136" t="s">
        <v>1</v>
      </c>
      <c r="N98" s="137" t="s">
        <v>37</v>
      </c>
      <c r="O98" s="45"/>
      <c r="P98" s="138">
        <f t="shared" si="1"/>
        <v>0</v>
      </c>
      <c r="Q98" s="138">
        <v>6.9999999999999994E-5</v>
      </c>
      <c r="R98" s="138">
        <f t="shared" si="2"/>
        <v>2.5199999999999997E-2</v>
      </c>
      <c r="S98" s="138">
        <v>0</v>
      </c>
      <c r="T98" s="139">
        <f t="shared" si="3"/>
        <v>0</v>
      </c>
      <c r="AR98" s="12" t="s">
        <v>375</v>
      </c>
      <c r="AT98" s="12" t="s">
        <v>110</v>
      </c>
      <c r="AU98" s="12" t="s">
        <v>76</v>
      </c>
      <c r="AY98" s="12" t="s">
        <v>108</v>
      </c>
      <c r="BE98" s="140">
        <f t="shared" si="4"/>
        <v>0</v>
      </c>
      <c r="BF98" s="140">
        <f t="shared" si="5"/>
        <v>0</v>
      </c>
      <c r="BG98" s="140">
        <f t="shared" si="6"/>
        <v>0</v>
      </c>
      <c r="BH98" s="140">
        <f t="shared" si="7"/>
        <v>0</v>
      </c>
      <c r="BI98" s="140">
        <f t="shared" si="8"/>
        <v>0</v>
      </c>
      <c r="BJ98" s="12" t="s">
        <v>74</v>
      </c>
      <c r="BK98" s="140">
        <f t="shared" si="9"/>
        <v>0</v>
      </c>
      <c r="BL98" s="12" t="s">
        <v>375</v>
      </c>
      <c r="BM98" s="12" t="s">
        <v>398</v>
      </c>
    </row>
    <row r="99" spans="2:65" s="1" customFormat="1" ht="16.5" customHeight="1">
      <c r="B99" s="128"/>
      <c r="C99" s="129" t="s">
        <v>162</v>
      </c>
      <c r="D99" s="129" t="s">
        <v>110</v>
      </c>
      <c r="E99" s="130" t="s">
        <v>399</v>
      </c>
      <c r="F99" s="131" t="s">
        <v>400</v>
      </c>
      <c r="G99" s="132" t="s">
        <v>152</v>
      </c>
      <c r="H99" s="133">
        <v>360</v>
      </c>
      <c r="I99" s="134"/>
      <c r="J99" s="135">
        <f t="shared" si="0"/>
        <v>0</v>
      </c>
      <c r="K99" s="131" t="s">
        <v>359</v>
      </c>
      <c r="L99" s="26"/>
      <c r="M99" s="136" t="s">
        <v>1</v>
      </c>
      <c r="N99" s="137" t="s">
        <v>37</v>
      </c>
      <c r="O99" s="45"/>
      <c r="P99" s="138">
        <f t="shared" si="1"/>
        <v>0</v>
      </c>
      <c r="Q99" s="138">
        <v>9.0000000000000006E-5</v>
      </c>
      <c r="R99" s="138">
        <f t="shared" si="2"/>
        <v>3.2400000000000005E-2</v>
      </c>
      <c r="S99" s="138">
        <v>0</v>
      </c>
      <c r="T99" s="139">
        <f t="shared" si="3"/>
        <v>0</v>
      </c>
      <c r="AR99" s="12" t="s">
        <v>375</v>
      </c>
      <c r="AT99" s="12" t="s">
        <v>110</v>
      </c>
      <c r="AU99" s="12" t="s">
        <v>76</v>
      </c>
      <c r="AY99" s="12" t="s">
        <v>108</v>
      </c>
      <c r="BE99" s="140">
        <f t="shared" si="4"/>
        <v>0</v>
      </c>
      <c r="BF99" s="140">
        <f t="shared" si="5"/>
        <v>0</v>
      </c>
      <c r="BG99" s="140">
        <f t="shared" si="6"/>
        <v>0</v>
      </c>
      <c r="BH99" s="140">
        <f t="shared" si="7"/>
        <v>0</v>
      </c>
      <c r="BI99" s="140">
        <f t="shared" si="8"/>
        <v>0</v>
      </c>
      <c r="BJ99" s="12" t="s">
        <v>74</v>
      </c>
      <c r="BK99" s="140">
        <f t="shared" si="9"/>
        <v>0</v>
      </c>
      <c r="BL99" s="12" t="s">
        <v>375</v>
      </c>
      <c r="BM99" s="12" t="s">
        <v>401</v>
      </c>
    </row>
    <row r="100" spans="2:65" s="1" customFormat="1" ht="16.5" customHeight="1">
      <c r="B100" s="128"/>
      <c r="C100" s="141" t="s">
        <v>167</v>
      </c>
      <c r="D100" s="141" t="s">
        <v>117</v>
      </c>
      <c r="E100" s="142" t="s">
        <v>402</v>
      </c>
      <c r="F100" s="143" t="s">
        <v>403</v>
      </c>
      <c r="G100" s="144" t="s">
        <v>152</v>
      </c>
      <c r="H100" s="145">
        <v>360</v>
      </c>
      <c r="I100" s="146"/>
      <c r="J100" s="147">
        <f t="shared" si="0"/>
        <v>0</v>
      </c>
      <c r="K100" s="143" t="s">
        <v>359</v>
      </c>
      <c r="L100" s="148"/>
      <c r="M100" s="149" t="s">
        <v>1</v>
      </c>
      <c r="N100" s="150" t="s">
        <v>37</v>
      </c>
      <c r="O100" s="45"/>
      <c r="P100" s="138">
        <f t="shared" si="1"/>
        <v>0</v>
      </c>
      <c r="Q100" s="138">
        <v>2.0000000000000002E-5</v>
      </c>
      <c r="R100" s="138">
        <f t="shared" si="2"/>
        <v>7.2000000000000007E-3</v>
      </c>
      <c r="S100" s="138">
        <v>0</v>
      </c>
      <c r="T100" s="139">
        <f t="shared" si="3"/>
        <v>0</v>
      </c>
      <c r="AR100" s="12" t="s">
        <v>404</v>
      </c>
      <c r="AT100" s="12" t="s">
        <v>117</v>
      </c>
      <c r="AU100" s="12" t="s">
        <v>76</v>
      </c>
      <c r="AY100" s="12" t="s">
        <v>108</v>
      </c>
      <c r="BE100" s="140">
        <f t="shared" si="4"/>
        <v>0</v>
      </c>
      <c r="BF100" s="140">
        <f t="shared" si="5"/>
        <v>0</v>
      </c>
      <c r="BG100" s="140">
        <f t="shared" si="6"/>
        <v>0</v>
      </c>
      <c r="BH100" s="140">
        <f t="shared" si="7"/>
        <v>0</v>
      </c>
      <c r="BI100" s="140">
        <f t="shared" si="8"/>
        <v>0</v>
      </c>
      <c r="BJ100" s="12" t="s">
        <v>74</v>
      </c>
      <c r="BK100" s="140">
        <f t="shared" si="9"/>
        <v>0</v>
      </c>
      <c r="BL100" s="12" t="s">
        <v>375</v>
      </c>
      <c r="BM100" s="12" t="s">
        <v>405</v>
      </c>
    </row>
    <row r="101" spans="2:65" s="1" customFormat="1" ht="16.5" customHeight="1">
      <c r="B101" s="128"/>
      <c r="C101" s="129" t="s">
        <v>8</v>
      </c>
      <c r="D101" s="129" t="s">
        <v>110</v>
      </c>
      <c r="E101" s="130" t="s">
        <v>406</v>
      </c>
      <c r="F101" s="131" t="s">
        <v>407</v>
      </c>
      <c r="G101" s="132" t="s">
        <v>152</v>
      </c>
      <c r="H101" s="133">
        <v>360</v>
      </c>
      <c r="I101" s="134"/>
      <c r="J101" s="135">
        <f t="shared" si="0"/>
        <v>0</v>
      </c>
      <c r="K101" s="131" t="s">
        <v>359</v>
      </c>
      <c r="L101" s="26"/>
      <c r="M101" s="136" t="s">
        <v>1</v>
      </c>
      <c r="N101" s="137" t="s">
        <v>37</v>
      </c>
      <c r="O101" s="45"/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AR101" s="12" t="s">
        <v>375</v>
      </c>
      <c r="AT101" s="12" t="s">
        <v>110</v>
      </c>
      <c r="AU101" s="12" t="s">
        <v>76</v>
      </c>
      <c r="AY101" s="12" t="s">
        <v>108</v>
      </c>
      <c r="BE101" s="140">
        <f t="shared" si="4"/>
        <v>0</v>
      </c>
      <c r="BF101" s="140">
        <f t="shared" si="5"/>
        <v>0</v>
      </c>
      <c r="BG101" s="140">
        <f t="shared" si="6"/>
        <v>0</v>
      </c>
      <c r="BH101" s="140">
        <f t="shared" si="7"/>
        <v>0</v>
      </c>
      <c r="BI101" s="140">
        <f t="shared" si="8"/>
        <v>0</v>
      </c>
      <c r="BJ101" s="12" t="s">
        <v>74</v>
      </c>
      <c r="BK101" s="140">
        <f t="shared" si="9"/>
        <v>0</v>
      </c>
      <c r="BL101" s="12" t="s">
        <v>375</v>
      </c>
      <c r="BM101" s="12" t="s">
        <v>408</v>
      </c>
    </row>
    <row r="102" spans="2:65" s="1" customFormat="1" ht="16.5" customHeight="1">
      <c r="B102" s="128"/>
      <c r="C102" s="129" t="s">
        <v>187</v>
      </c>
      <c r="D102" s="129" t="s">
        <v>110</v>
      </c>
      <c r="E102" s="130" t="s">
        <v>409</v>
      </c>
      <c r="F102" s="131" t="s">
        <v>410</v>
      </c>
      <c r="G102" s="132" t="s">
        <v>152</v>
      </c>
      <c r="H102" s="133">
        <v>360</v>
      </c>
      <c r="I102" s="134"/>
      <c r="J102" s="135">
        <f t="shared" si="0"/>
        <v>0</v>
      </c>
      <c r="K102" s="131" t="s">
        <v>359</v>
      </c>
      <c r="L102" s="26"/>
      <c r="M102" s="136" t="s">
        <v>1</v>
      </c>
      <c r="N102" s="137" t="s">
        <v>37</v>
      </c>
      <c r="O102" s="45"/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AR102" s="12" t="s">
        <v>375</v>
      </c>
      <c r="AT102" s="12" t="s">
        <v>110</v>
      </c>
      <c r="AU102" s="12" t="s">
        <v>76</v>
      </c>
      <c r="AY102" s="12" t="s">
        <v>108</v>
      </c>
      <c r="BE102" s="140">
        <f t="shared" si="4"/>
        <v>0</v>
      </c>
      <c r="BF102" s="140">
        <f t="shared" si="5"/>
        <v>0</v>
      </c>
      <c r="BG102" s="140">
        <f t="shared" si="6"/>
        <v>0</v>
      </c>
      <c r="BH102" s="140">
        <f t="shared" si="7"/>
        <v>0</v>
      </c>
      <c r="BI102" s="140">
        <f t="shared" si="8"/>
        <v>0</v>
      </c>
      <c r="BJ102" s="12" t="s">
        <v>74</v>
      </c>
      <c r="BK102" s="140">
        <f t="shared" si="9"/>
        <v>0</v>
      </c>
      <c r="BL102" s="12" t="s">
        <v>375</v>
      </c>
      <c r="BM102" s="12" t="s">
        <v>411</v>
      </c>
    </row>
    <row r="103" spans="2:65" s="1" customFormat="1" ht="16.5" customHeight="1">
      <c r="B103" s="128"/>
      <c r="C103" s="129" t="s">
        <v>192</v>
      </c>
      <c r="D103" s="129" t="s">
        <v>110</v>
      </c>
      <c r="E103" s="130" t="s">
        <v>412</v>
      </c>
      <c r="F103" s="131" t="s">
        <v>413</v>
      </c>
      <c r="G103" s="132" t="s">
        <v>363</v>
      </c>
      <c r="H103" s="133">
        <v>10</v>
      </c>
      <c r="I103" s="134"/>
      <c r="J103" s="135">
        <f t="shared" si="0"/>
        <v>0</v>
      </c>
      <c r="K103" s="131" t="s">
        <v>359</v>
      </c>
      <c r="L103" s="26"/>
      <c r="M103" s="136" t="s">
        <v>1</v>
      </c>
      <c r="N103" s="137" t="s">
        <v>37</v>
      </c>
      <c r="O103" s="45"/>
      <c r="P103" s="138">
        <f t="shared" si="1"/>
        <v>0</v>
      </c>
      <c r="Q103" s="138">
        <v>0</v>
      </c>
      <c r="R103" s="138">
        <f t="shared" si="2"/>
        <v>0</v>
      </c>
      <c r="S103" s="138">
        <v>0</v>
      </c>
      <c r="T103" s="139">
        <f t="shared" si="3"/>
        <v>0</v>
      </c>
      <c r="AR103" s="12" t="s">
        <v>375</v>
      </c>
      <c r="AT103" s="12" t="s">
        <v>110</v>
      </c>
      <c r="AU103" s="12" t="s">
        <v>76</v>
      </c>
      <c r="AY103" s="12" t="s">
        <v>108</v>
      </c>
      <c r="BE103" s="140">
        <f t="shared" si="4"/>
        <v>0</v>
      </c>
      <c r="BF103" s="140">
        <f t="shared" si="5"/>
        <v>0</v>
      </c>
      <c r="BG103" s="140">
        <f t="shared" si="6"/>
        <v>0</v>
      </c>
      <c r="BH103" s="140">
        <f t="shared" si="7"/>
        <v>0</v>
      </c>
      <c r="BI103" s="140">
        <f t="shared" si="8"/>
        <v>0</v>
      </c>
      <c r="BJ103" s="12" t="s">
        <v>74</v>
      </c>
      <c r="BK103" s="140">
        <f t="shared" si="9"/>
        <v>0</v>
      </c>
      <c r="BL103" s="12" t="s">
        <v>375</v>
      </c>
      <c r="BM103" s="12" t="s">
        <v>414</v>
      </c>
    </row>
    <row r="104" spans="2:65" s="1" customFormat="1" ht="16.5" customHeight="1">
      <c r="B104" s="128"/>
      <c r="C104" s="129" t="s">
        <v>201</v>
      </c>
      <c r="D104" s="129" t="s">
        <v>110</v>
      </c>
      <c r="E104" s="130" t="s">
        <v>415</v>
      </c>
      <c r="F104" s="131" t="s">
        <v>416</v>
      </c>
      <c r="G104" s="132" t="s">
        <v>417</v>
      </c>
      <c r="H104" s="133">
        <v>40</v>
      </c>
      <c r="I104" s="134"/>
      <c r="J104" s="135">
        <f t="shared" si="0"/>
        <v>0</v>
      </c>
      <c r="K104" s="131" t="s">
        <v>359</v>
      </c>
      <c r="L104" s="26"/>
      <c r="M104" s="136" t="s">
        <v>1</v>
      </c>
      <c r="N104" s="137" t="s">
        <v>37</v>
      </c>
      <c r="O104" s="45"/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AR104" s="12" t="s">
        <v>375</v>
      </c>
      <c r="AT104" s="12" t="s">
        <v>110</v>
      </c>
      <c r="AU104" s="12" t="s">
        <v>76</v>
      </c>
      <c r="AY104" s="12" t="s">
        <v>108</v>
      </c>
      <c r="BE104" s="140">
        <f t="shared" si="4"/>
        <v>0</v>
      </c>
      <c r="BF104" s="140">
        <f t="shared" si="5"/>
        <v>0</v>
      </c>
      <c r="BG104" s="140">
        <f t="shared" si="6"/>
        <v>0</v>
      </c>
      <c r="BH104" s="140">
        <f t="shared" si="7"/>
        <v>0</v>
      </c>
      <c r="BI104" s="140">
        <f t="shared" si="8"/>
        <v>0</v>
      </c>
      <c r="BJ104" s="12" t="s">
        <v>74</v>
      </c>
      <c r="BK104" s="140">
        <f t="shared" si="9"/>
        <v>0</v>
      </c>
      <c r="BL104" s="12" t="s">
        <v>375</v>
      </c>
      <c r="BM104" s="12" t="s">
        <v>418</v>
      </c>
    </row>
    <row r="105" spans="2:65" s="1" customFormat="1" ht="16.5" customHeight="1">
      <c r="B105" s="128"/>
      <c r="C105" s="129" t="s">
        <v>205</v>
      </c>
      <c r="D105" s="129" t="s">
        <v>110</v>
      </c>
      <c r="E105" s="130" t="s">
        <v>419</v>
      </c>
      <c r="F105" s="131" t="s">
        <v>420</v>
      </c>
      <c r="G105" s="132" t="s">
        <v>417</v>
      </c>
      <c r="H105" s="133">
        <v>150</v>
      </c>
      <c r="I105" s="134"/>
      <c r="J105" s="135">
        <f t="shared" si="0"/>
        <v>0</v>
      </c>
      <c r="K105" s="131" t="s">
        <v>359</v>
      </c>
      <c r="L105" s="26"/>
      <c r="M105" s="136" t="s">
        <v>1</v>
      </c>
      <c r="N105" s="137" t="s">
        <v>37</v>
      </c>
      <c r="O105" s="45"/>
      <c r="P105" s="138">
        <f t="shared" si="1"/>
        <v>0</v>
      </c>
      <c r="Q105" s="138">
        <v>0</v>
      </c>
      <c r="R105" s="138">
        <f t="shared" si="2"/>
        <v>0</v>
      </c>
      <c r="S105" s="138">
        <v>0</v>
      </c>
      <c r="T105" s="139">
        <f t="shared" si="3"/>
        <v>0</v>
      </c>
      <c r="AR105" s="12" t="s">
        <v>375</v>
      </c>
      <c r="AT105" s="12" t="s">
        <v>110</v>
      </c>
      <c r="AU105" s="12" t="s">
        <v>76</v>
      </c>
      <c r="AY105" s="12" t="s">
        <v>108</v>
      </c>
      <c r="BE105" s="140">
        <f t="shared" si="4"/>
        <v>0</v>
      </c>
      <c r="BF105" s="140">
        <f t="shared" si="5"/>
        <v>0</v>
      </c>
      <c r="BG105" s="140">
        <f t="shared" si="6"/>
        <v>0</v>
      </c>
      <c r="BH105" s="140">
        <f t="shared" si="7"/>
        <v>0</v>
      </c>
      <c r="BI105" s="140">
        <f t="shared" si="8"/>
        <v>0</v>
      </c>
      <c r="BJ105" s="12" t="s">
        <v>74</v>
      </c>
      <c r="BK105" s="140">
        <f t="shared" si="9"/>
        <v>0</v>
      </c>
      <c r="BL105" s="12" t="s">
        <v>375</v>
      </c>
      <c r="BM105" s="12" t="s">
        <v>421</v>
      </c>
    </row>
    <row r="106" spans="2:65" s="1" customFormat="1" ht="33.75" customHeight="1">
      <c r="B106" s="128"/>
      <c r="C106" s="129" t="s">
        <v>270</v>
      </c>
      <c r="D106" s="129" t="s">
        <v>110</v>
      </c>
      <c r="E106" s="130" t="s">
        <v>422</v>
      </c>
      <c r="F106" s="131" t="s">
        <v>423</v>
      </c>
      <c r="G106" s="132" t="s">
        <v>417</v>
      </c>
      <c r="H106" s="133">
        <v>10</v>
      </c>
      <c r="I106" s="134"/>
      <c r="J106" s="135">
        <f t="shared" si="0"/>
        <v>0</v>
      </c>
      <c r="K106" s="131" t="s">
        <v>114</v>
      </c>
      <c r="L106" s="26"/>
      <c r="M106" s="136" t="s">
        <v>1</v>
      </c>
      <c r="N106" s="137" t="s">
        <v>37</v>
      </c>
      <c r="O106" s="45"/>
      <c r="P106" s="138">
        <f t="shared" si="1"/>
        <v>0</v>
      </c>
      <c r="Q106" s="138">
        <v>0</v>
      </c>
      <c r="R106" s="138">
        <f t="shared" si="2"/>
        <v>0</v>
      </c>
      <c r="S106" s="138">
        <v>0</v>
      </c>
      <c r="T106" s="139">
        <f t="shared" si="3"/>
        <v>0</v>
      </c>
      <c r="AR106" s="12" t="s">
        <v>115</v>
      </c>
      <c r="AT106" s="12" t="s">
        <v>110</v>
      </c>
      <c r="AU106" s="12" t="s">
        <v>76</v>
      </c>
      <c r="AY106" s="12" t="s">
        <v>108</v>
      </c>
      <c r="BE106" s="140">
        <f t="shared" si="4"/>
        <v>0</v>
      </c>
      <c r="BF106" s="140">
        <f t="shared" si="5"/>
        <v>0</v>
      </c>
      <c r="BG106" s="140">
        <f t="shared" si="6"/>
        <v>0</v>
      </c>
      <c r="BH106" s="140">
        <f t="shared" si="7"/>
        <v>0</v>
      </c>
      <c r="BI106" s="140">
        <f t="shared" si="8"/>
        <v>0</v>
      </c>
      <c r="BJ106" s="12" t="s">
        <v>74</v>
      </c>
      <c r="BK106" s="140">
        <f t="shared" si="9"/>
        <v>0</v>
      </c>
      <c r="BL106" s="12" t="s">
        <v>115</v>
      </c>
      <c r="BM106" s="12" t="s">
        <v>424</v>
      </c>
    </row>
    <row r="107" spans="2:65" s="1" customFormat="1" ht="16.5" customHeight="1">
      <c r="B107" s="128"/>
      <c r="C107" s="129" t="s">
        <v>221</v>
      </c>
      <c r="D107" s="129" t="s">
        <v>110</v>
      </c>
      <c r="E107" s="130" t="s">
        <v>425</v>
      </c>
      <c r="F107" s="131" t="s">
        <v>426</v>
      </c>
      <c r="G107" s="132" t="s">
        <v>358</v>
      </c>
      <c r="H107" s="133">
        <v>300</v>
      </c>
      <c r="I107" s="134"/>
      <c r="J107" s="135">
        <f t="shared" si="0"/>
        <v>0</v>
      </c>
      <c r="K107" s="131" t="s">
        <v>359</v>
      </c>
      <c r="L107" s="26"/>
      <c r="M107" s="136" t="s">
        <v>1</v>
      </c>
      <c r="N107" s="137" t="s">
        <v>37</v>
      </c>
      <c r="O107" s="45"/>
      <c r="P107" s="138">
        <f t="shared" si="1"/>
        <v>0</v>
      </c>
      <c r="Q107" s="138">
        <v>0</v>
      </c>
      <c r="R107" s="138">
        <f t="shared" si="2"/>
        <v>0</v>
      </c>
      <c r="S107" s="138">
        <v>0</v>
      </c>
      <c r="T107" s="139">
        <f t="shared" si="3"/>
        <v>0</v>
      </c>
      <c r="AR107" s="12" t="s">
        <v>375</v>
      </c>
      <c r="AT107" s="12" t="s">
        <v>110</v>
      </c>
      <c r="AU107" s="12" t="s">
        <v>76</v>
      </c>
      <c r="AY107" s="12" t="s">
        <v>108</v>
      </c>
      <c r="BE107" s="140">
        <f t="shared" si="4"/>
        <v>0</v>
      </c>
      <c r="BF107" s="140">
        <f t="shared" si="5"/>
        <v>0</v>
      </c>
      <c r="BG107" s="140">
        <f t="shared" si="6"/>
        <v>0</v>
      </c>
      <c r="BH107" s="140">
        <f t="shared" si="7"/>
        <v>0</v>
      </c>
      <c r="BI107" s="140">
        <f t="shared" si="8"/>
        <v>0</v>
      </c>
      <c r="BJ107" s="12" t="s">
        <v>74</v>
      </c>
      <c r="BK107" s="140">
        <f t="shared" si="9"/>
        <v>0</v>
      </c>
      <c r="BL107" s="12" t="s">
        <v>375</v>
      </c>
      <c r="BM107" s="12" t="s">
        <v>427</v>
      </c>
    </row>
    <row r="108" spans="2:65" s="1" customFormat="1" ht="16.5" customHeight="1">
      <c r="B108" s="128"/>
      <c r="C108" s="129" t="s">
        <v>7</v>
      </c>
      <c r="D108" s="129" t="s">
        <v>110</v>
      </c>
      <c r="E108" s="130" t="s">
        <v>428</v>
      </c>
      <c r="F108" s="131" t="s">
        <v>429</v>
      </c>
      <c r="G108" s="132" t="s">
        <v>358</v>
      </c>
      <c r="H108" s="133">
        <v>100</v>
      </c>
      <c r="I108" s="134"/>
      <c r="J108" s="135">
        <f t="shared" si="0"/>
        <v>0</v>
      </c>
      <c r="K108" s="131" t="s">
        <v>359</v>
      </c>
      <c r="L108" s="26"/>
      <c r="M108" s="136" t="s">
        <v>1</v>
      </c>
      <c r="N108" s="137" t="s">
        <v>37</v>
      </c>
      <c r="O108" s="45"/>
      <c r="P108" s="138">
        <f t="shared" si="1"/>
        <v>0</v>
      </c>
      <c r="Q108" s="138">
        <v>0</v>
      </c>
      <c r="R108" s="138">
        <f t="shared" si="2"/>
        <v>0</v>
      </c>
      <c r="S108" s="138">
        <v>0</v>
      </c>
      <c r="T108" s="139">
        <f t="shared" si="3"/>
        <v>0</v>
      </c>
      <c r="AR108" s="12" t="s">
        <v>375</v>
      </c>
      <c r="AT108" s="12" t="s">
        <v>110</v>
      </c>
      <c r="AU108" s="12" t="s">
        <v>76</v>
      </c>
      <c r="AY108" s="12" t="s">
        <v>108</v>
      </c>
      <c r="BE108" s="140">
        <f t="shared" si="4"/>
        <v>0</v>
      </c>
      <c r="BF108" s="140">
        <f t="shared" si="5"/>
        <v>0</v>
      </c>
      <c r="BG108" s="140">
        <f t="shared" si="6"/>
        <v>0</v>
      </c>
      <c r="BH108" s="140">
        <f t="shared" si="7"/>
        <v>0</v>
      </c>
      <c r="BI108" s="140">
        <f t="shared" si="8"/>
        <v>0</v>
      </c>
      <c r="BJ108" s="12" t="s">
        <v>74</v>
      </c>
      <c r="BK108" s="140">
        <f t="shared" si="9"/>
        <v>0</v>
      </c>
      <c r="BL108" s="12" t="s">
        <v>375</v>
      </c>
      <c r="BM108" s="12" t="s">
        <v>430</v>
      </c>
    </row>
    <row r="109" spans="2:65" s="1" customFormat="1" ht="16.5" customHeight="1">
      <c r="B109" s="128"/>
      <c r="C109" s="129" t="s">
        <v>230</v>
      </c>
      <c r="D109" s="129" t="s">
        <v>110</v>
      </c>
      <c r="E109" s="130" t="s">
        <v>431</v>
      </c>
      <c r="F109" s="131" t="s">
        <v>432</v>
      </c>
      <c r="G109" s="132" t="s">
        <v>358</v>
      </c>
      <c r="H109" s="133">
        <v>10</v>
      </c>
      <c r="I109" s="134"/>
      <c r="J109" s="135">
        <f t="shared" si="0"/>
        <v>0</v>
      </c>
      <c r="K109" s="131" t="s">
        <v>1</v>
      </c>
      <c r="L109" s="26"/>
      <c r="M109" s="136" t="s">
        <v>1</v>
      </c>
      <c r="N109" s="137" t="s">
        <v>37</v>
      </c>
      <c r="O109" s="45"/>
      <c r="P109" s="138">
        <f t="shared" si="1"/>
        <v>0</v>
      </c>
      <c r="Q109" s="138">
        <v>0</v>
      </c>
      <c r="R109" s="138">
        <f t="shared" si="2"/>
        <v>0</v>
      </c>
      <c r="S109" s="138">
        <v>0</v>
      </c>
      <c r="T109" s="139">
        <f t="shared" si="3"/>
        <v>0</v>
      </c>
      <c r="AR109" s="12" t="s">
        <v>121</v>
      </c>
      <c r="AT109" s="12" t="s">
        <v>110</v>
      </c>
      <c r="AU109" s="12" t="s">
        <v>76</v>
      </c>
      <c r="AY109" s="12" t="s">
        <v>108</v>
      </c>
      <c r="BE109" s="140">
        <f t="shared" si="4"/>
        <v>0</v>
      </c>
      <c r="BF109" s="140">
        <f t="shared" si="5"/>
        <v>0</v>
      </c>
      <c r="BG109" s="140">
        <f t="shared" si="6"/>
        <v>0</v>
      </c>
      <c r="BH109" s="140">
        <f t="shared" si="7"/>
        <v>0</v>
      </c>
      <c r="BI109" s="140">
        <f t="shared" si="8"/>
        <v>0</v>
      </c>
      <c r="BJ109" s="12" t="s">
        <v>74</v>
      </c>
      <c r="BK109" s="140">
        <f t="shared" si="9"/>
        <v>0</v>
      </c>
      <c r="BL109" s="12" t="s">
        <v>121</v>
      </c>
      <c r="BM109" s="12" t="s">
        <v>433</v>
      </c>
    </row>
    <row r="110" spans="2:65" s="1" customFormat="1" ht="16.5" customHeight="1">
      <c r="B110" s="128"/>
      <c r="C110" s="129" t="s">
        <v>226</v>
      </c>
      <c r="D110" s="129" t="s">
        <v>110</v>
      </c>
      <c r="E110" s="130" t="s">
        <v>434</v>
      </c>
      <c r="F110" s="131" t="s">
        <v>435</v>
      </c>
      <c r="G110" s="132" t="s">
        <v>358</v>
      </c>
      <c r="H110" s="133">
        <v>10</v>
      </c>
      <c r="I110" s="134"/>
      <c r="J110" s="135">
        <f t="shared" si="0"/>
        <v>0</v>
      </c>
      <c r="K110" s="131" t="s">
        <v>1</v>
      </c>
      <c r="L110" s="26"/>
      <c r="M110" s="136" t="s">
        <v>1</v>
      </c>
      <c r="N110" s="137" t="s">
        <v>37</v>
      </c>
      <c r="O110" s="45"/>
      <c r="P110" s="138">
        <f t="shared" si="1"/>
        <v>0</v>
      </c>
      <c r="Q110" s="138">
        <v>0</v>
      </c>
      <c r="R110" s="138">
        <f t="shared" si="2"/>
        <v>0</v>
      </c>
      <c r="S110" s="138">
        <v>0</v>
      </c>
      <c r="T110" s="139">
        <f t="shared" si="3"/>
        <v>0</v>
      </c>
      <c r="AR110" s="12" t="s">
        <v>121</v>
      </c>
      <c r="AT110" s="12" t="s">
        <v>110</v>
      </c>
      <c r="AU110" s="12" t="s">
        <v>76</v>
      </c>
      <c r="AY110" s="12" t="s">
        <v>108</v>
      </c>
      <c r="BE110" s="140">
        <f t="shared" si="4"/>
        <v>0</v>
      </c>
      <c r="BF110" s="140">
        <f t="shared" si="5"/>
        <v>0</v>
      </c>
      <c r="BG110" s="140">
        <f t="shared" si="6"/>
        <v>0</v>
      </c>
      <c r="BH110" s="140">
        <f t="shared" si="7"/>
        <v>0</v>
      </c>
      <c r="BI110" s="140">
        <f t="shared" si="8"/>
        <v>0</v>
      </c>
      <c r="BJ110" s="12" t="s">
        <v>74</v>
      </c>
      <c r="BK110" s="140">
        <f t="shared" si="9"/>
        <v>0</v>
      </c>
      <c r="BL110" s="12" t="s">
        <v>121</v>
      </c>
      <c r="BM110" s="12" t="s">
        <v>436</v>
      </c>
    </row>
    <row r="111" spans="2:65" s="1" customFormat="1" ht="16.5" customHeight="1">
      <c r="B111" s="128"/>
      <c r="C111" s="129" t="s">
        <v>239</v>
      </c>
      <c r="D111" s="129" t="s">
        <v>110</v>
      </c>
      <c r="E111" s="130" t="s">
        <v>437</v>
      </c>
      <c r="F111" s="131" t="s">
        <v>438</v>
      </c>
      <c r="G111" s="132" t="s">
        <v>358</v>
      </c>
      <c r="H111" s="133">
        <v>10</v>
      </c>
      <c r="I111" s="134"/>
      <c r="J111" s="135">
        <f t="shared" si="0"/>
        <v>0</v>
      </c>
      <c r="K111" s="131" t="s">
        <v>1</v>
      </c>
      <c r="L111" s="26"/>
      <c r="M111" s="136" t="s">
        <v>1</v>
      </c>
      <c r="N111" s="137" t="s">
        <v>37</v>
      </c>
      <c r="O111" s="45"/>
      <c r="P111" s="138">
        <f t="shared" si="1"/>
        <v>0</v>
      </c>
      <c r="Q111" s="138">
        <v>0</v>
      </c>
      <c r="R111" s="138">
        <f t="shared" si="2"/>
        <v>0</v>
      </c>
      <c r="S111" s="138">
        <v>0</v>
      </c>
      <c r="T111" s="139">
        <f t="shared" si="3"/>
        <v>0</v>
      </c>
      <c r="AR111" s="12" t="s">
        <v>121</v>
      </c>
      <c r="AT111" s="12" t="s">
        <v>110</v>
      </c>
      <c r="AU111" s="12" t="s">
        <v>76</v>
      </c>
      <c r="AY111" s="12" t="s">
        <v>108</v>
      </c>
      <c r="BE111" s="140">
        <f t="shared" si="4"/>
        <v>0</v>
      </c>
      <c r="BF111" s="140">
        <f t="shared" si="5"/>
        <v>0</v>
      </c>
      <c r="BG111" s="140">
        <f t="shared" si="6"/>
        <v>0</v>
      </c>
      <c r="BH111" s="140">
        <f t="shared" si="7"/>
        <v>0</v>
      </c>
      <c r="BI111" s="140">
        <f t="shared" si="8"/>
        <v>0</v>
      </c>
      <c r="BJ111" s="12" t="s">
        <v>74</v>
      </c>
      <c r="BK111" s="140">
        <f t="shared" si="9"/>
        <v>0</v>
      </c>
      <c r="BL111" s="12" t="s">
        <v>121</v>
      </c>
      <c r="BM111" s="12" t="s">
        <v>439</v>
      </c>
    </row>
    <row r="112" spans="2:65" s="1" customFormat="1" ht="16.5" customHeight="1">
      <c r="B112" s="128"/>
      <c r="C112" s="141" t="s">
        <v>254</v>
      </c>
      <c r="D112" s="141" t="s">
        <v>117</v>
      </c>
      <c r="E112" s="142" t="s">
        <v>440</v>
      </c>
      <c r="F112" s="143" t="s">
        <v>441</v>
      </c>
      <c r="G112" s="144" t="s">
        <v>144</v>
      </c>
      <c r="H112" s="145">
        <v>100</v>
      </c>
      <c r="I112" s="146"/>
      <c r="J112" s="147">
        <f t="shared" si="0"/>
        <v>0</v>
      </c>
      <c r="K112" s="143" t="s">
        <v>359</v>
      </c>
      <c r="L112" s="148"/>
      <c r="M112" s="149" t="s">
        <v>1</v>
      </c>
      <c r="N112" s="150" t="s">
        <v>37</v>
      </c>
      <c r="O112" s="45"/>
      <c r="P112" s="138">
        <f t="shared" si="1"/>
        <v>0</v>
      </c>
      <c r="Q112" s="138">
        <v>1E-3</v>
      </c>
      <c r="R112" s="138">
        <f t="shared" si="2"/>
        <v>0.1</v>
      </c>
      <c r="S112" s="138">
        <v>0</v>
      </c>
      <c r="T112" s="139">
        <f t="shared" si="3"/>
        <v>0</v>
      </c>
      <c r="AR112" s="12" t="s">
        <v>120</v>
      </c>
      <c r="AT112" s="12" t="s">
        <v>117</v>
      </c>
      <c r="AU112" s="12" t="s">
        <v>76</v>
      </c>
      <c r="AY112" s="12" t="s">
        <v>108</v>
      </c>
      <c r="BE112" s="140">
        <f t="shared" si="4"/>
        <v>0</v>
      </c>
      <c r="BF112" s="140">
        <f t="shared" si="5"/>
        <v>0</v>
      </c>
      <c r="BG112" s="140">
        <f t="shared" si="6"/>
        <v>0</v>
      </c>
      <c r="BH112" s="140">
        <f t="shared" si="7"/>
        <v>0</v>
      </c>
      <c r="BI112" s="140">
        <f t="shared" si="8"/>
        <v>0</v>
      </c>
      <c r="BJ112" s="12" t="s">
        <v>74</v>
      </c>
      <c r="BK112" s="140">
        <f t="shared" si="9"/>
        <v>0</v>
      </c>
      <c r="BL112" s="12" t="s">
        <v>121</v>
      </c>
      <c r="BM112" s="12" t="s">
        <v>442</v>
      </c>
    </row>
    <row r="113" spans="2:65" s="1" customFormat="1" ht="16.5" customHeight="1">
      <c r="B113" s="128"/>
      <c r="C113" s="129" t="s">
        <v>258</v>
      </c>
      <c r="D113" s="129" t="s">
        <v>110</v>
      </c>
      <c r="E113" s="130" t="s">
        <v>443</v>
      </c>
      <c r="F113" s="131" t="s">
        <v>444</v>
      </c>
      <c r="G113" s="132" t="s">
        <v>358</v>
      </c>
      <c r="H113" s="133">
        <v>40</v>
      </c>
      <c r="I113" s="134"/>
      <c r="J113" s="135">
        <f t="shared" si="0"/>
        <v>0</v>
      </c>
      <c r="K113" s="131" t="s">
        <v>1</v>
      </c>
      <c r="L113" s="26"/>
      <c r="M113" s="136" t="s">
        <v>1</v>
      </c>
      <c r="N113" s="137" t="s">
        <v>37</v>
      </c>
      <c r="O113" s="45"/>
      <c r="P113" s="138">
        <f t="shared" si="1"/>
        <v>0</v>
      </c>
      <c r="Q113" s="138">
        <v>0</v>
      </c>
      <c r="R113" s="138">
        <f t="shared" si="2"/>
        <v>0</v>
      </c>
      <c r="S113" s="138">
        <v>0</v>
      </c>
      <c r="T113" s="139">
        <f t="shared" si="3"/>
        <v>0</v>
      </c>
      <c r="AR113" s="12" t="s">
        <v>121</v>
      </c>
      <c r="AT113" s="12" t="s">
        <v>110</v>
      </c>
      <c r="AU113" s="12" t="s">
        <v>76</v>
      </c>
      <c r="AY113" s="12" t="s">
        <v>108</v>
      </c>
      <c r="BE113" s="140">
        <f t="shared" si="4"/>
        <v>0</v>
      </c>
      <c r="BF113" s="140">
        <f t="shared" si="5"/>
        <v>0</v>
      </c>
      <c r="BG113" s="140">
        <f t="shared" si="6"/>
        <v>0</v>
      </c>
      <c r="BH113" s="140">
        <f t="shared" si="7"/>
        <v>0</v>
      </c>
      <c r="BI113" s="140">
        <f t="shared" si="8"/>
        <v>0</v>
      </c>
      <c r="BJ113" s="12" t="s">
        <v>74</v>
      </c>
      <c r="BK113" s="140">
        <f t="shared" si="9"/>
        <v>0</v>
      </c>
      <c r="BL113" s="12" t="s">
        <v>121</v>
      </c>
      <c r="BM113" s="12" t="s">
        <v>445</v>
      </c>
    </row>
    <row r="114" spans="2:65" s="1" customFormat="1" ht="16.5" customHeight="1">
      <c r="B114" s="128"/>
      <c r="C114" s="129" t="s">
        <v>183</v>
      </c>
      <c r="D114" s="129" t="s">
        <v>110</v>
      </c>
      <c r="E114" s="130" t="s">
        <v>446</v>
      </c>
      <c r="F114" s="131" t="s">
        <v>447</v>
      </c>
      <c r="G114" s="132" t="s">
        <v>152</v>
      </c>
      <c r="H114" s="133">
        <v>70</v>
      </c>
      <c r="I114" s="134"/>
      <c r="J114" s="135">
        <f t="shared" si="0"/>
        <v>0</v>
      </c>
      <c r="K114" s="131" t="s">
        <v>1</v>
      </c>
      <c r="L114" s="26"/>
      <c r="M114" s="136" t="s">
        <v>1</v>
      </c>
      <c r="N114" s="137" t="s">
        <v>37</v>
      </c>
      <c r="O114" s="45"/>
      <c r="P114" s="138">
        <f t="shared" si="1"/>
        <v>0</v>
      </c>
      <c r="Q114" s="138">
        <v>0</v>
      </c>
      <c r="R114" s="138">
        <f t="shared" si="2"/>
        <v>0</v>
      </c>
      <c r="S114" s="138">
        <v>0</v>
      </c>
      <c r="T114" s="139">
        <f t="shared" si="3"/>
        <v>0</v>
      </c>
      <c r="AR114" s="12" t="s">
        <v>121</v>
      </c>
      <c r="AT114" s="12" t="s">
        <v>110</v>
      </c>
      <c r="AU114" s="12" t="s">
        <v>76</v>
      </c>
      <c r="AY114" s="12" t="s">
        <v>108</v>
      </c>
      <c r="BE114" s="140">
        <f t="shared" si="4"/>
        <v>0</v>
      </c>
      <c r="BF114" s="140">
        <f t="shared" si="5"/>
        <v>0</v>
      </c>
      <c r="BG114" s="140">
        <f t="shared" si="6"/>
        <v>0</v>
      </c>
      <c r="BH114" s="140">
        <f t="shared" si="7"/>
        <v>0</v>
      </c>
      <c r="BI114" s="140">
        <f t="shared" si="8"/>
        <v>0</v>
      </c>
      <c r="BJ114" s="12" t="s">
        <v>74</v>
      </c>
      <c r="BK114" s="140">
        <f t="shared" si="9"/>
        <v>0</v>
      </c>
      <c r="BL114" s="12" t="s">
        <v>121</v>
      </c>
      <c r="BM114" s="12" t="s">
        <v>448</v>
      </c>
    </row>
    <row r="115" spans="2:65" s="1" customFormat="1" ht="16.5" customHeight="1">
      <c r="B115" s="128"/>
      <c r="C115" s="129" t="s">
        <v>262</v>
      </c>
      <c r="D115" s="129" t="s">
        <v>110</v>
      </c>
      <c r="E115" s="130" t="s">
        <v>449</v>
      </c>
      <c r="F115" s="131" t="s">
        <v>450</v>
      </c>
      <c r="G115" s="132" t="s">
        <v>358</v>
      </c>
      <c r="H115" s="133">
        <v>40</v>
      </c>
      <c r="I115" s="134"/>
      <c r="J115" s="135">
        <f t="shared" si="0"/>
        <v>0</v>
      </c>
      <c r="K115" s="131" t="s">
        <v>1</v>
      </c>
      <c r="L115" s="26"/>
      <c r="M115" s="136" t="s">
        <v>1</v>
      </c>
      <c r="N115" s="137" t="s">
        <v>37</v>
      </c>
      <c r="O115" s="45"/>
      <c r="P115" s="138">
        <f t="shared" si="1"/>
        <v>0</v>
      </c>
      <c r="Q115" s="138">
        <v>0.2024</v>
      </c>
      <c r="R115" s="138">
        <f t="shared" si="2"/>
        <v>8.0960000000000001</v>
      </c>
      <c r="S115" s="138">
        <v>0</v>
      </c>
      <c r="T115" s="139">
        <f t="shared" si="3"/>
        <v>0</v>
      </c>
      <c r="AR115" s="12" t="s">
        <v>121</v>
      </c>
      <c r="AT115" s="12" t="s">
        <v>110</v>
      </c>
      <c r="AU115" s="12" t="s">
        <v>76</v>
      </c>
      <c r="AY115" s="12" t="s">
        <v>108</v>
      </c>
      <c r="BE115" s="140">
        <f t="shared" si="4"/>
        <v>0</v>
      </c>
      <c r="BF115" s="140">
        <f t="shared" si="5"/>
        <v>0</v>
      </c>
      <c r="BG115" s="140">
        <f t="shared" si="6"/>
        <v>0</v>
      </c>
      <c r="BH115" s="140">
        <f t="shared" si="7"/>
        <v>0</v>
      </c>
      <c r="BI115" s="140">
        <f t="shared" si="8"/>
        <v>0</v>
      </c>
      <c r="BJ115" s="12" t="s">
        <v>74</v>
      </c>
      <c r="BK115" s="140">
        <f t="shared" si="9"/>
        <v>0</v>
      </c>
      <c r="BL115" s="12" t="s">
        <v>121</v>
      </c>
      <c r="BM115" s="12" t="s">
        <v>451</v>
      </c>
    </row>
    <row r="116" spans="2:65" s="1" customFormat="1" ht="16.5" customHeight="1">
      <c r="B116" s="128"/>
      <c r="C116" s="141" t="s">
        <v>274</v>
      </c>
      <c r="D116" s="141" t="s">
        <v>117</v>
      </c>
      <c r="E116" s="142" t="s">
        <v>452</v>
      </c>
      <c r="F116" s="143" t="s">
        <v>453</v>
      </c>
      <c r="G116" s="144" t="s">
        <v>417</v>
      </c>
      <c r="H116" s="145">
        <v>4.8</v>
      </c>
      <c r="I116" s="146"/>
      <c r="J116" s="147">
        <f t="shared" si="0"/>
        <v>0</v>
      </c>
      <c r="K116" s="143" t="s">
        <v>359</v>
      </c>
      <c r="L116" s="148"/>
      <c r="M116" s="149" t="s">
        <v>1</v>
      </c>
      <c r="N116" s="150" t="s">
        <v>37</v>
      </c>
      <c r="O116" s="45"/>
      <c r="P116" s="138">
        <f t="shared" si="1"/>
        <v>0</v>
      </c>
      <c r="Q116" s="138">
        <v>1</v>
      </c>
      <c r="R116" s="138">
        <f t="shared" si="2"/>
        <v>4.8</v>
      </c>
      <c r="S116" s="138">
        <v>0</v>
      </c>
      <c r="T116" s="139">
        <f t="shared" si="3"/>
        <v>0</v>
      </c>
      <c r="AR116" s="12" t="s">
        <v>120</v>
      </c>
      <c r="AT116" s="12" t="s">
        <v>117</v>
      </c>
      <c r="AU116" s="12" t="s">
        <v>76</v>
      </c>
      <c r="AY116" s="12" t="s">
        <v>108</v>
      </c>
      <c r="BE116" s="140">
        <f t="shared" si="4"/>
        <v>0</v>
      </c>
      <c r="BF116" s="140">
        <f t="shared" si="5"/>
        <v>0</v>
      </c>
      <c r="BG116" s="140">
        <f t="shared" si="6"/>
        <v>0</v>
      </c>
      <c r="BH116" s="140">
        <f t="shared" si="7"/>
        <v>0</v>
      </c>
      <c r="BI116" s="140">
        <f t="shared" si="8"/>
        <v>0</v>
      </c>
      <c r="BJ116" s="12" t="s">
        <v>74</v>
      </c>
      <c r="BK116" s="140">
        <f t="shared" si="9"/>
        <v>0</v>
      </c>
      <c r="BL116" s="12" t="s">
        <v>121</v>
      </c>
      <c r="BM116" s="12" t="s">
        <v>454</v>
      </c>
    </row>
    <row r="117" spans="2:65" s="1" customFormat="1" ht="16.5" customHeight="1">
      <c r="B117" s="128"/>
      <c r="C117" s="129" t="s">
        <v>266</v>
      </c>
      <c r="D117" s="129" t="s">
        <v>110</v>
      </c>
      <c r="E117" s="130" t="s">
        <v>455</v>
      </c>
      <c r="F117" s="131" t="s">
        <v>456</v>
      </c>
      <c r="G117" s="132" t="s">
        <v>358</v>
      </c>
      <c r="H117" s="133">
        <v>40</v>
      </c>
      <c r="I117" s="134"/>
      <c r="J117" s="135">
        <f t="shared" si="0"/>
        <v>0</v>
      </c>
      <c r="K117" s="131" t="s">
        <v>1</v>
      </c>
      <c r="L117" s="26"/>
      <c r="M117" s="166" t="s">
        <v>1</v>
      </c>
      <c r="N117" s="167" t="s">
        <v>37</v>
      </c>
      <c r="O117" s="156"/>
      <c r="P117" s="157">
        <f t="shared" si="1"/>
        <v>0</v>
      </c>
      <c r="Q117" s="157">
        <v>0.15192</v>
      </c>
      <c r="R117" s="157">
        <f t="shared" si="2"/>
        <v>6.0768000000000004</v>
      </c>
      <c r="S117" s="157">
        <v>0</v>
      </c>
      <c r="T117" s="158">
        <f t="shared" si="3"/>
        <v>0</v>
      </c>
      <c r="AR117" s="12" t="s">
        <v>121</v>
      </c>
      <c r="AT117" s="12" t="s">
        <v>110</v>
      </c>
      <c r="AU117" s="12" t="s">
        <v>76</v>
      </c>
      <c r="AY117" s="12" t="s">
        <v>108</v>
      </c>
      <c r="BE117" s="140">
        <f t="shared" si="4"/>
        <v>0</v>
      </c>
      <c r="BF117" s="140">
        <f t="shared" si="5"/>
        <v>0</v>
      </c>
      <c r="BG117" s="140">
        <f t="shared" si="6"/>
        <v>0</v>
      </c>
      <c r="BH117" s="140">
        <f t="shared" si="7"/>
        <v>0</v>
      </c>
      <c r="BI117" s="140">
        <f t="shared" si="8"/>
        <v>0</v>
      </c>
      <c r="BJ117" s="12" t="s">
        <v>74</v>
      </c>
      <c r="BK117" s="140">
        <f t="shared" si="9"/>
        <v>0</v>
      </c>
      <c r="BL117" s="12" t="s">
        <v>121</v>
      </c>
      <c r="BM117" s="12" t="s">
        <v>457</v>
      </c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96"/>
      <c r="J118" s="36"/>
      <c r="K118" s="36"/>
      <c r="L118" s="26"/>
    </row>
  </sheetData>
  <autoFilter ref="C82:K11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8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2" t="s">
        <v>82</v>
      </c>
    </row>
    <row r="3" spans="2:46" ht="6.95" customHeight="1">
      <c r="B3" s="13"/>
      <c r="C3" s="14"/>
      <c r="D3" s="14"/>
      <c r="E3" s="14"/>
      <c r="F3" s="14"/>
      <c r="G3" s="14"/>
      <c r="H3" s="14"/>
      <c r="I3" s="79"/>
      <c r="J3" s="14"/>
      <c r="K3" s="14"/>
      <c r="L3" s="15"/>
      <c r="AT3" s="12" t="s">
        <v>76</v>
      </c>
    </row>
    <row r="4" spans="2:46" ht="24.95" customHeight="1">
      <c r="B4" s="15"/>
      <c r="D4" s="16" t="s">
        <v>83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ht="12" customHeight="1">
      <c r="B6" s="15"/>
      <c r="D6" s="21" t="s">
        <v>15</v>
      </c>
      <c r="L6" s="15"/>
    </row>
    <row r="7" spans="2:46" ht="16.5" customHeight="1">
      <c r="B7" s="15"/>
      <c r="E7" s="207" t="str">
        <f>'Rekapitulace stavby'!K6</f>
        <v>Oprava osvětlení žst Klenčí pod Čerchovem</v>
      </c>
      <c r="F7" s="208"/>
      <c r="G7" s="208"/>
      <c r="H7" s="208"/>
      <c r="L7" s="15"/>
    </row>
    <row r="8" spans="2:46" s="1" customFormat="1" ht="12" customHeight="1">
      <c r="B8" s="26"/>
      <c r="D8" s="21" t="s">
        <v>84</v>
      </c>
      <c r="I8" s="80"/>
      <c r="L8" s="26"/>
    </row>
    <row r="9" spans="2:46" s="1" customFormat="1" ht="36.950000000000003" customHeight="1">
      <c r="B9" s="26"/>
      <c r="E9" s="193" t="s">
        <v>458</v>
      </c>
      <c r="F9" s="192"/>
      <c r="G9" s="192"/>
      <c r="H9" s="192"/>
      <c r="I9" s="80"/>
      <c r="L9" s="26"/>
    </row>
    <row r="10" spans="2:46" s="1" customFormat="1">
      <c r="B10" s="26"/>
      <c r="I10" s="80"/>
      <c r="L10" s="26"/>
    </row>
    <row r="11" spans="2:46" s="1" customFormat="1" ht="12" customHeight="1">
      <c r="B11" s="26"/>
      <c r="D11" s="21" t="s">
        <v>17</v>
      </c>
      <c r="F11" s="12" t="s">
        <v>1</v>
      </c>
      <c r="I11" s="81" t="s">
        <v>18</v>
      </c>
      <c r="J11" s="12" t="s">
        <v>1</v>
      </c>
      <c r="L11" s="26"/>
    </row>
    <row r="12" spans="2:46" s="1" customFormat="1" ht="12" customHeight="1">
      <c r="B12" s="26"/>
      <c r="D12" s="21" t="s">
        <v>19</v>
      </c>
      <c r="F12" s="12" t="s">
        <v>20</v>
      </c>
      <c r="I12" s="81" t="s">
        <v>21</v>
      </c>
      <c r="J12" s="42" t="str">
        <f>'Rekapitulace stavby'!AN8</f>
        <v>22. 11. 2018</v>
      </c>
      <c r="L12" s="26"/>
    </row>
    <row r="13" spans="2:46" s="1" customFormat="1" ht="10.9" customHeight="1">
      <c r="B13" s="26"/>
      <c r="I13" s="80"/>
      <c r="L13" s="26"/>
    </row>
    <row r="14" spans="2:46" s="1" customFormat="1" ht="12" customHeight="1">
      <c r="B14" s="26"/>
      <c r="D14" s="21" t="s">
        <v>23</v>
      </c>
      <c r="I14" s="81" t="s">
        <v>24</v>
      </c>
      <c r="J14" s="12" t="str">
        <f>IF('Rekapitulace stavby'!AN10="","",'Rekapitulace stavby'!AN10)</f>
        <v/>
      </c>
      <c r="L14" s="26"/>
    </row>
    <row r="15" spans="2:46" s="1" customFormat="1" ht="18" customHeight="1">
      <c r="B15" s="26"/>
      <c r="E15" s="12" t="str">
        <f>IF('Rekapitulace stavby'!E11="","",'Rekapitulace stavby'!E11)</f>
        <v xml:space="preserve"> </v>
      </c>
      <c r="I15" s="81" t="s">
        <v>25</v>
      </c>
      <c r="J15" s="12" t="str">
        <f>IF('Rekapitulace stavby'!AN11="","",'Rekapitulace stavby'!AN11)</f>
        <v/>
      </c>
      <c r="L15" s="26"/>
    </row>
    <row r="16" spans="2:46" s="1" customFormat="1" ht="6.95" customHeight="1">
      <c r="B16" s="26"/>
      <c r="I16" s="80"/>
      <c r="L16" s="26"/>
    </row>
    <row r="17" spans="2:12" s="1" customFormat="1" ht="12" customHeight="1">
      <c r="B17" s="26"/>
      <c r="D17" s="21" t="s">
        <v>26</v>
      </c>
      <c r="I17" s="81" t="s">
        <v>24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09" t="str">
        <f>'Rekapitulace stavby'!E14</f>
        <v>Vyplň údaj</v>
      </c>
      <c r="F18" s="196"/>
      <c r="G18" s="196"/>
      <c r="H18" s="196"/>
      <c r="I18" s="81" t="s">
        <v>25</v>
      </c>
      <c r="J18" s="22" t="str">
        <f>'Rekapitulace stavby'!AN14</f>
        <v>Vyplň údaj</v>
      </c>
      <c r="L18" s="26"/>
    </row>
    <row r="19" spans="2:12" s="1" customFormat="1" ht="6.95" customHeight="1">
      <c r="B19" s="26"/>
      <c r="I19" s="80"/>
      <c r="L19" s="26"/>
    </row>
    <row r="20" spans="2:12" s="1" customFormat="1" ht="12" customHeight="1">
      <c r="B20" s="26"/>
      <c r="D20" s="21" t="s">
        <v>28</v>
      </c>
      <c r="I20" s="81" t="s">
        <v>24</v>
      </c>
      <c r="J20" s="12" t="str">
        <f>IF('Rekapitulace stavby'!AN16="","",'Rekapitulace stavby'!AN16)</f>
        <v/>
      </c>
      <c r="L20" s="26"/>
    </row>
    <row r="21" spans="2:12" s="1" customFormat="1" ht="18" customHeight="1">
      <c r="B21" s="26"/>
      <c r="E21" s="12" t="str">
        <f>IF('Rekapitulace stavby'!E17="","",'Rekapitulace stavby'!E17)</f>
        <v xml:space="preserve"> </v>
      </c>
      <c r="I21" s="81" t="s">
        <v>25</v>
      </c>
      <c r="J21" s="12" t="str">
        <f>IF('Rekapitulace stavby'!AN17="","",'Rekapitulace stavby'!AN17)</f>
        <v/>
      </c>
      <c r="L21" s="26"/>
    </row>
    <row r="22" spans="2:12" s="1" customFormat="1" ht="6.95" customHeight="1">
      <c r="B22" s="26"/>
      <c r="I22" s="80"/>
      <c r="L22" s="26"/>
    </row>
    <row r="23" spans="2:12" s="1" customFormat="1" ht="12" customHeight="1">
      <c r="B23" s="26"/>
      <c r="D23" s="21" t="s">
        <v>30</v>
      </c>
      <c r="I23" s="81" t="s">
        <v>24</v>
      </c>
      <c r="J23" s="12" t="str">
        <f>IF('Rekapitulace stavby'!AN19="","",'Rekapitulace stavby'!AN19)</f>
        <v/>
      </c>
      <c r="L23" s="26"/>
    </row>
    <row r="24" spans="2:12" s="1" customFormat="1" ht="18" customHeight="1">
      <c r="B24" s="26"/>
      <c r="E24" s="12" t="str">
        <f>IF('Rekapitulace stavby'!E20="","",'Rekapitulace stavby'!E20)</f>
        <v xml:space="preserve"> </v>
      </c>
      <c r="I24" s="81" t="s">
        <v>25</v>
      </c>
      <c r="J24" s="12" t="str">
        <f>IF('Rekapitulace stavby'!AN20="","",'Rekapitulace stavby'!AN20)</f>
        <v/>
      </c>
      <c r="L24" s="26"/>
    </row>
    <row r="25" spans="2:12" s="1" customFormat="1" ht="6.95" customHeight="1">
      <c r="B25" s="26"/>
      <c r="I25" s="80"/>
      <c r="L25" s="26"/>
    </row>
    <row r="26" spans="2:12" s="1" customFormat="1" ht="12" customHeight="1">
      <c r="B26" s="26"/>
      <c r="D26" s="21" t="s">
        <v>31</v>
      </c>
      <c r="I26" s="80"/>
      <c r="L26" s="26"/>
    </row>
    <row r="27" spans="2:12" s="6" customFormat="1" ht="16.5" customHeight="1">
      <c r="B27" s="82"/>
      <c r="E27" s="200" t="s">
        <v>1</v>
      </c>
      <c r="F27" s="200"/>
      <c r="G27" s="200"/>
      <c r="H27" s="200"/>
      <c r="I27" s="83"/>
      <c r="L27" s="82"/>
    </row>
    <row r="28" spans="2:12" s="1" customFormat="1" ht="6.95" customHeight="1">
      <c r="B28" s="26"/>
      <c r="I28" s="80"/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84"/>
      <c r="J29" s="43"/>
      <c r="K29" s="43"/>
      <c r="L29" s="26"/>
    </row>
    <row r="30" spans="2:12" s="1" customFormat="1" ht="25.35" customHeight="1">
      <c r="B30" s="26"/>
      <c r="D30" s="85" t="s">
        <v>32</v>
      </c>
      <c r="I30" s="80"/>
      <c r="J30" s="56">
        <f>ROUND(J79, 2)</f>
        <v>0</v>
      </c>
      <c r="L30" s="26"/>
    </row>
    <row r="31" spans="2:12" s="1" customFormat="1" ht="6.95" customHeight="1">
      <c r="B31" s="26"/>
      <c r="D31" s="43"/>
      <c r="E31" s="43"/>
      <c r="F31" s="43"/>
      <c r="G31" s="43"/>
      <c r="H31" s="43"/>
      <c r="I31" s="84"/>
      <c r="J31" s="43"/>
      <c r="K31" s="43"/>
      <c r="L31" s="26"/>
    </row>
    <row r="32" spans="2:12" s="1" customFormat="1" ht="14.45" customHeight="1">
      <c r="B32" s="26"/>
      <c r="F32" s="29" t="s">
        <v>34</v>
      </c>
      <c r="I32" s="86" t="s">
        <v>33</v>
      </c>
      <c r="J32" s="29" t="s">
        <v>35</v>
      </c>
      <c r="L32" s="26"/>
    </row>
    <row r="33" spans="2:12" s="1" customFormat="1" ht="14.45" customHeight="1">
      <c r="B33" s="26"/>
      <c r="D33" s="21" t="s">
        <v>36</v>
      </c>
      <c r="E33" s="21" t="s">
        <v>37</v>
      </c>
      <c r="F33" s="87">
        <f>ROUND((SUM(BE79:BE85)),  2)</f>
        <v>0</v>
      </c>
      <c r="I33" s="88">
        <v>0.21</v>
      </c>
      <c r="J33" s="87">
        <f>ROUND(((SUM(BE79:BE85))*I33),  2)</f>
        <v>0</v>
      </c>
      <c r="L33" s="26"/>
    </row>
    <row r="34" spans="2:12" s="1" customFormat="1" ht="14.45" customHeight="1">
      <c r="B34" s="26"/>
      <c r="E34" s="21" t="s">
        <v>38</v>
      </c>
      <c r="F34" s="87">
        <f>ROUND((SUM(BF79:BF85)),  2)</f>
        <v>0</v>
      </c>
      <c r="I34" s="88">
        <v>0.15</v>
      </c>
      <c r="J34" s="87">
        <f>ROUND(((SUM(BF79:BF85))*I34),  2)</f>
        <v>0</v>
      </c>
      <c r="L34" s="26"/>
    </row>
    <row r="35" spans="2:12" s="1" customFormat="1" ht="14.45" hidden="1" customHeight="1">
      <c r="B35" s="26"/>
      <c r="E35" s="21" t="s">
        <v>39</v>
      </c>
      <c r="F35" s="87">
        <f>ROUND((SUM(BG79:BG85)),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1" t="s">
        <v>40</v>
      </c>
      <c r="F36" s="87">
        <f>ROUND((SUM(BH79:BH85)),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1" t="s">
        <v>41</v>
      </c>
      <c r="F37" s="87">
        <f>ROUND((SUM(BI79:BI85)),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80"/>
      <c r="L38" s="26"/>
    </row>
    <row r="39" spans="2:12" s="1" customFormat="1" ht="25.35" customHeight="1">
      <c r="B39" s="26"/>
      <c r="C39" s="89"/>
      <c r="D39" s="90" t="s">
        <v>42</v>
      </c>
      <c r="E39" s="47"/>
      <c r="F39" s="47"/>
      <c r="G39" s="91" t="s">
        <v>43</v>
      </c>
      <c r="H39" s="92" t="s">
        <v>44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9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97"/>
      <c r="J44" s="38"/>
      <c r="K44" s="38"/>
      <c r="L44" s="26"/>
    </row>
    <row r="45" spans="2:12" s="1" customFormat="1" ht="24.95" customHeight="1">
      <c r="B45" s="26"/>
      <c r="C45" s="16" t="s">
        <v>86</v>
      </c>
      <c r="I45" s="80"/>
      <c r="L45" s="26"/>
    </row>
    <row r="46" spans="2:12" s="1" customFormat="1" ht="6.95" customHeight="1">
      <c r="B46" s="26"/>
      <c r="I46" s="80"/>
      <c r="L46" s="26"/>
    </row>
    <row r="47" spans="2:12" s="1" customFormat="1" ht="12" customHeight="1">
      <c r="B47" s="26"/>
      <c r="C47" s="21" t="s">
        <v>15</v>
      </c>
      <c r="I47" s="80"/>
      <c r="L47" s="26"/>
    </row>
    <row r="48" spans="2:12" s="1" customFormat="1" ht="16.5" customHeight="1">
      <c r="B48" s="26"/>
      <c r="E48" s="207" t="str">
        <f>E7</f>
        <v>Oprava osvětlení žst Klenčí pod Čerchovem</v>
      </c>
      <c r="F48" s="208"/>
      <c r="G48" s="208"/>
      <c r="H48" s="208"/>
      <c r="I48" s="80"/>
      <c r="L48" s="26"/>
    </row>
    <row r="49" spans="2:47" s="1" customFormat="1" ht="12" customHeight="1">
      <c r="B49" s="26"/>
      <c r="C49" s="21" t="s">
        <v>84</v>
      </c>
      <c r="I49" s="80"/>
      <c r="L49" s="26"/>
    </row>
    <row r="50" spans="2:47" s="1" customFormat="1" ht="16.5" customHeight="1">
      <c r="B50" s="26"/>
      <c r="E50" s="193" t="str">
        <f>E9</f>
        <v>03 - VON</v>
      </c>
      <c r="F50" s="192"/>
      <c r="G50" s="192"/>
      <c r="H50" s="192"/>
      <c r="I50" s="80"/>
      <c r="L50" s="26"/>
    </row>
    <row r="51" spans="2:47" s="1" customFormat="1" ht="6.95" customHeight="1">
      <c r="B51" s="26"/>
      <c r="I51" s="80"/>
      <c r="L51" s="26"/>
    </row>
    <row r="52" spans="2:47" s="1" customFormat="1" ht="12" customHeight="1">
      <c r="B52" s="26"/>
      <c r="C52" s="21" t="s">
        <v>19</v>
      </c>
      <c r="F52" s="12" t="str">
        <f>F12</f>
        <v xml:space="preserve"> </v>
      </c>
      <c r="I52" s="81" t="s">
        <v>21</v>
      </c>
      <c r="J52" s="42" t="str">
        <f>IF(J12="","",J12)</f>
        <v>22. 11. 2018</v>
      </c>
      <c r="L52" s="26"/>
    </row>
    <row r="53" spans="2:47" s="1" customFormat="1" ht="6.95" customHeight="1">
      <c r="B53" s="26"/>
      <c r="I53" s="80"/>
      <c r="L53" s="26"/>
    </row>
    <row r="54" spans="2:47" s="1" customFormat="1" ht="13.7" customHeight="1">
      <c r="B54" s="26"/>
      <c r="C54" s="21" t="s">
        <v>23</v>
      </c>
      <c r="F54" s="12" t="str">
        <f>E15</f>
        <v xml:space="preserve"> </v>
      </c>
      <c r="I54" s="81" t="s">
        <v>28</v>
      </c>
      <c r="J54" s="24" t="str">
        <f>E21</f>
        <v xml:space="preserve"> </v>
      </c>
      <c r="L54" s="26"/>
    </row>
    <row r="55" spans="2:47" s="1" customFormat="1" ht="13.7" customHeight="1">
      <c r="B55" s="26"/>
      <c r="C55" s="21" t="s">
        <v>26</v>
      </c>
      <c r="F55" s="12" t="str">
        <f>IF(E18="","",E18)</f>
        <v>Vyplň údaj</v>
      </c>
      <c r="I55" s="81" t="s">
        <v>30</v>
      </c>
      <c r="J55" s="24" t="str">
        <f>E24</f>
        <v xml:space="preserve"> </v>
      </c>
      <c r="L55" s="26"/>
    </row>
    <row r="56" spans="2:47" s="1" customFormat="1" ht="10.35" customHeight="1">
      <c r="B56" s="26"/>
      <c r="I56" s="80"/>
      <c r="L56" s="26"/>
    </row>
    <row r="57" spans="2:47" s="1" customFormat="1" ht="29.25" customHeight="1">
      <c r="B57" s="26"/>
      <c r="C57" s="98" t="s">
        <v>87</v>
      </c>
      <c r="D57" s="89"/>
      <c r="E57" s="89"/>
      <c r="F57" s="89"/>
      <c r="G57" s="89"/>
      <c r="H57" s="89"/>
      <c r="I57" s="99"/>
      <c r="J57" s="100" t="s">
        <v>88</v>
      </c>
      <c r="K57" s="89"/>
      <c r="L57" s="26"/>
    </row>
    <row r="58" spans="2:47" s="1" customFormat="1" ht="10.35" customHeight="1">
      <c r="B58" s="26"/>
      <c r="I58" s="80"/>
      <c r="L58" s="26"/>
    </row>
    <row r="59" spans="2:47" s="1" customFormat="1" ht="22.9" customHeight="1">
      <c r="B59" s="26"/>
      <c r="C59" s="101" t="s">
        <v>89</v>
      </c>
      <c r="I59" s="80"/>
      <c r="J59" s="56">
        <f>J79</f>
        <v>0</v>
      </c>
      <c r="L59" s="26"/>
      <c r="AU59" s="12" t="s">
        <v>90</v>
      </c>
    </row>
    <row r="60" spans="2:47" s="1" customFormat="1" ht="21.75" customHeight="1">
      <c r="B60" s="26"/>
      <c r="I60" s="80"/>
      <c r="L60" s="26"/>
    </row>
    <row r="61" spans="2:47" s="1" customFormat="1" ht="6.95" customHeight="1">
      <c r="B61" s="35"/>
      <c r="C61" s="36"/>
      <c r="D61" s="36"/>
      <c r="E61" s="36"/>
      <c r="F61" s="36"/>
      <c r="G61" s="36"/>
      <c r="H61" s="36"/>
      <c r="I61" s="96"/>
      <c r="J61" s="36"/>
      <c r="K61" s="36"/>
      <c r="L61" s="26"/>
    </row>
    <row r="65" spans="2:65" s="1" customFormat="1" ht="6.95" customHeight="1">
      <c r="B65" s="37"/>
      <c r="C65" s="38"/>
      <c r="D65" s="38"/>
      <c r="E65" s="38"/>
      <c r="F65" s="38"/>
      <c r="G65" s="38"/>
      <c r="H65" s="38"/>
      <c r="I65" s="97"/>
      <c r="J65" s="38"/>
      <c r="K65" s="38"/>
      <c r="L65" s="26"/>
    </row>
    <row r="66" spans="2:65" s="1" customFormat="1" ht="24.95" customHeight="1">
      <c r="B66" s="26"/>
      <c r="C66" s="16" t="s">
        <v>93</v>
      </c>
      <c r="I66" s="80"/>
      <c r="L66" s="26"/>
    </row>
    <row r="67" spans="2:65" s="1" customFormat="1" ht="6.95" customHeight="1">
      <c r="B67" s="26"/>
      <c r="I67" s="80"/>
      <c r="L67" s="26"/>
    </row>
    <row r="68" spans="2:65" s="1" customFormat="1" ht="12" customHeight="1">
      <c r="B68" s="26"/>
      <c r="C68" s="21" t="s">
        <v>15</v>
      </c>
      <c r="I68" s="80"/>
      <c r="L68" s="26"/>
    </row>
    <row r="69" spans="2:65" s="1" customFormat="1" ht="16.5" customHeight="1">
      <c r="B69" s="26"/>
      <c r="E69" s="207" t="str">
        <f>E7</f>
        <v>Oprava osvětlení žst Klenčí pod Čerchovem</v>
      </c>
      <c r="F69" s="208"/>
      <c r="G69" s="208"/>
      <c r="H69" s="208"/>
      <c r="I69" s="80"/>
      <c r="L69" s="26"/>
    </row>
    <row r="70" spans="2:65" s="1" customFormat="1" ht="12" customHeight="1">
      <c r="B70" s="26"/>
      <c r="C70" s="21" t="s">
        <v>84</v>
      </c>
      <c r="I70" s="80"/>
      <c r="L70" s="26"/>
    </row>
    <row r="71" spans="2:65" s="1" customFormat="1" ht="16.5" customHeight="1">
      <c r="B71" s="26"/>
      <c r="E71" s="193" t="str">
        <f>E9</f>
        <v>03 - VON</v>
      </c>
      <c r="F71" s="192"/>
      <c r="G71" s="192"/>
      <c r="H71" s="192"/>
      <c r="I71" s="80"/>
      <c r="L71" s="26"/>
    </row>
    <row r="72" spans="2:65" s="1" customFormat="1" ht="6.95" customHeight="1">
      <c r="B72" s="26"/>
      <c r="I72" s="80"/>
      <c r="L72" s="26"/>
    </row>
    <row r="73" spans="2:65" s="1" customFormat="1" ht="12" customHeight="1">
      <c r="B73" s="26"/>
      <c r="C73" s="21" t="s">
        <v>19</v>
      </c>
      <c r="F73" s="12" t="str">
        <f>F12</f>
        <v xml:space="preserve"> </v>
      </c>
      <c r="I73" s="81" t="s">
        <v>21</v>
      </c>
      <c r="J73" s="42" t="str">
        <f>IF(J12="","",J12)</f>
        <v>22. 11. 2018</v>
      </c>
      <c r="L73" s="26"/>
    </row>
    <row r="74" spans="2:65" s="1" customFormat="1" ht="6.95" customHeight="1">
      <c r="B74" s="26"/>
      <c r="I74" s="80"/>
      <c r="L74" s="26"/>
    </row>
    <row r="75" spans="2:65" s="1" customFormat="1" ht="13.7" customHeight="1">
      <c r="B75" s="26"/>
      <c r="C75" s="21" t="s">
        <v>23</v>
      </c>
      <c r="F75" s="12" t="str">
        <f>E15</f>
        <v xml:space="preserve"> </v>
      </c>
      <c r="I75" s="81" t="s">
        <v>28</v>
      </c>
      <c r="J75" s="24" t="str">
        <f>E21</f>
        <v xml:space="preserve"> </v>
      </c>
      <c r="L75" s="26"/>
    </row>
    <row r="76" spans="2:65" s="1" customFormat="1" ht="13.7" customHeight="1">
      <c r="B76" s="26"/>
      <c r="C76" s="21" t="s">
        <v>26</v>
      </c>
      <c r="F76" s="12" t="str">
        <f>IF(E18="","",E18)</f>
        <v>Vyplň údaj</v>
      </c>
      <c r="I76" s="81" t="s">
        <v>30</v>
      </c>
      <c r="J76" s="24" t="str">
        <f>E24</f>
        <v xml:space="preserve"> </v>
      </c>
      <c r="L76" s="26"/>
    </row>
    <row r="77" spans="2:65" s="1" customFormat="1" ht="10.35" customHeight="1">
      <c r="B77" s="26"/>
      <c r="I77" s="80"/>
      <c r="L77" s="26"/>
    </row>
    <row r="78" spans="2:65" s="8" customFormat="1" ht="29.25" customHeight="1">
      <c r="B78" s="107"/>
      <c r="C78" s="108" t="s">
        <v>94</v>
      </c>
      <c r="D78" s="109" t="s">
        <v>51</v>
      </c>
      <c r="E78" s="109" t="s">
        <v>47</v>
      </c>
      <c r="F78" s="109" t="s">
        <v>48</v>
      </c>
      <c r="G78" s="109" t="s">
        <v>95</v>
      </c>
      <c r="H78" s="109" t="s">
        <v>96</v>
      </c>
      <c r="I78" s="110" t="s">
        <v>97</v>
      </c>
      <c r="J78" s="111" t="s">
        <v>88</v>
      </c>
      <c r="K78" s="112" t="s">
        <v>98</v>
      </c>
      <c r="L78" s="107"/>
      <c r="M78" s="49" t="s">
        <v>1</v>
      </c>
      <c r="N78" s="50" t="s">
        <v>36</v>
      </c>
      <c r="O78" s="50" t="s">
        <v>99</v>
      </c>
      <c r="P78" s="50" t="s">
        <v>100</v>
      </c>
      <c r="Q78" s="50" t="s">
        <v>101</v>
      </c>
      <c r="R78" s="50" t="s">
        <v>102</v>
      </c>
      <c r="S78" s="50" t="s">
        <v>103</v>
      </c>
      <c r="T78" s="51" t="s">
        <v>104</v>
      </c>
    </row>
    <row r="79" spans="2:65" s="1" customFormat="1" ht="22.9" customHeight="1">
      <c r="B79" s="26"/>
      <c r="C79" s="54" t="s">
        <v>105</v>
      </c>
      <c r="I79" s="80"/>
      <c r="J79" s="113">
        <f>BK79</f>
        <v>0</v>
      </c>
      <c r="L79" s="26"/>
      <c r="M79" s="52"/>
      <c r="N79" s="43"/>
      <c r="O79" s="43"/>
      <c r="P79" s="114">
        <f>SUM(P80:P85)</f>
        <v>0</v>
      </c>
      <c r="Q79" s="43"/>
      <c r="R79" s="114">
        <f>SUM(R80:R85)</f>
        <v>0</v>
      </c>
      <c r="S79" s="43"/>
      <c r="T79" s="115">
        <f>SUM(T80:T85)</f>
        <v>0</v>
      </c>
      <c r="AT79" s="12" t="s">
        <v>65</v>
      </c>
      <c r="AU79" s="12" t="s">
        <v>90</v>
      </c>
      <c r="BK79" s="116">
        <f>SUM(BK80:BK85)</f>
        <v>0</v>
      </c>
    </row>
    <row r="80" spans="2:65" s="1" customFormat="1" ht="16.5" customHeight="1">
      <c r="B80" s="128"/>
      <c r="C80" s="129" t="s">
        <v>158</v>
      </c>
      <c r="D80" s="129" t="s">
        <v>110</v>
      </c>
      <c r="E80" s="130" t="s">
        <v>459</v>
      </c>
      <c r="F80" s="131" t="s">
        <v>460</v>
      </c>
      <c r="G80" s="132" t="s">
        <v>461</v>
      </c>
      <c r="H80" s="168"/>
      <c r="I80" s="134"/>
      <c r="J80" s="135">
        <f t="shared" ref="J80:J85" si="0">ROUND(I80*H80,2)</f>
        <v>0</v>
      </c>
      <c r="K80" s="131" t="s">
        <v>114</v>
      </c>
      <c r="L80" s="26"/>
      <c r="M80" s="136" t="s">
        <v>1</v>
      </c>
      <c r="N80" s="137" t="s">
        <v>37</v>
      </c>
      <c r="O80" s="45"/>
      <c r="P80" s="138">
        <f t="shared" ref="P80:P85" si="1">O80*H80</f>
        <v>0</v>
      </c>
      <c r="Q80" s="138">
        <v>0</v>
      </c>
      <c r="R80" s="138">
        <f t="shared" ref="R80:R85" si="2">Q80*H80</f>
        <v>0</v>
      </c>
      <c r="S80" s="138">
        <v>0</v>
      </c>
      <c r="T80" s="139">
        <f t="shared" ref="T80:T85" si="3">S80*H80</f>
        <v>0</v>
      </c>
      <c r="AR80" s="12" t="s">
        <v>121</v>
      </c>
      <c r="AT80" s="12" t="s">
        <v>110</v>
      </c>
      <c r="AU80" s="12" t="s">
        <v>66</v>
      </c>
      <c r="AY80" s="12" t="s">
        <v>108</v>
      </c>
      <c r="BE80" s="140">
        <f t="shared" ref="BE80:BE85" si="4">IF(N80="základní",J80,0)</f>
        <v>0</v>
      </c>
      <c r="BF80" s="140">
        <f t="shared" ref="BF80:BF85" si="5">IF(N80="snížená",J80,0)</f>
        <v>0</v>
      </c>
      <c r="BG80" s="140">
        <f t="shared" ref="BG80:BG85" si="6">IF(N80="zákl. přenesená",J80,0)</f>
        <v>0</v>
      </c>
      <c r="BH80" s="140">
        <f t="shared" ref="BH80:BH85" si="7">IF(N80="sníž. přenesená",J80,0)</f>
        <v>0</v>
      </c>
      <c r="BI80" s="140">
        <f t="shared" ref="BI80:BI85" si="8">IF(N80="nulová",J80,0)</f>
        <v>0</v>
      </c>
      <c r="BJ80" s="12" t="s">
        <v>74</v>
      </c>
      <c r="BK80" s="140">
        <f t="shared" ref="BK80:BK85" si="9">ROUND(I80*H80,2)</f>
        <v>0</v>
      </c>
      <c r="BL80" s="12" t="s">
        <v>121</v>
      </c>
      <c r="BM80" s="12" t="s">
        <v>462</v>
      </c>
    </row>
    <row r="81" spans="2:65" s="1" customFormat="1" ht="16.5" customHeight="1">
      <c r="B81" s="128"/>
      <c r="C81" s="129" t="s">
        <v>123</v>
      </c>
      <c r="D81" s="129" t="s">
        <v>110</v>
      </c>
      <c r="E81" s="130" t="s">
        <v>463</v>
      </c>
      <c r="F81" s="131" t="s">
        <v>464</v>
      </c>
      <c r="G81" s="132" t="s">
        <v>461</v>
      </c>
      <c r="H81" s="168"/>
      <c r="I81" s="134"/>
      <c r="J81" s="135">
        <f t="shared" si="0"/>
        <v>0</v>
      </c>
      <c r="K81" s="131" t="s">
        <v>114</v>
      </c>
      <c r="L81" s="26"/>
      <c r="M81" s="136" t="s">
        <v>1</v>
      </c>
      <c r="N81" s="137" t="s">
        <v>37</v>
      </c>
      <c r="O81" s="45"/>
      <c r="P81" s="138">
        <f t="shared" si="1"/>
        <v>0</v>
      </c>
      <c r="Q81" s="138">
        <v>0</v>
      </c>
      <c r="R81" s="138">
        <f t="shared" si="2"/>
        <v>0</v>
      </c>
      <c r="S81" s="138">
        <v>0</v>
      </c>
      <c r="T81" s="139">
        <f t="shared" si="3"/>
        <v>0</v>
      </c>
      <c r="AR81" s="12" t="s">
        <v>121</v>
      </c>
      <c r="AT81" s="12" t="s">
        <v>110</v>
      </c>
      <c r="AU81" s="12" t="s">
        <v>66</v>
      </c>
      <c r="AY81" s="12" t="s">
        <v>108</v>
      </c>
      <c r="BE81" s="140">
        <f t="shared" si="4"/>
        <v>0</v>
      </c>
      <c r="BF81" s="140">
        <f t="shared" si="5"/>
        <v>0</v>
      </c>
      <c r="BG81" s="140">
        <f t="shared" si="6"/>
        <v>0</v>
      </c>
      <c r="BH81" s="140">
        <f t="shared" si="7"/>
        <v>0</v>
      </c>
      <c r="BI81" s="140">
        <f t="shared" si="8"/>
        <v>0</v>
      </c>
      <c r="BJ81" s="12" t="s">
        <v>74</v>
      </c>
      <c r="BK81" s="140">
        <f t="shared" si="9"/>
        <v>0</v>
      </c>
      <c r="BL81" s="12" t="s">
        <v>121</v>
      </c>
      <c r="BM81" s="12" t="s">
        <v>465</v>
      </c>
    </row>
    <row r="82" spans="2:65" s="1" customFormat="1" ht="16.5" customHeight="1">
      <c r="B82" s="128"/>
      <c r="C82" s="129" t="s">
        <v>141</v>
      </c>
      <c r="D82" s="129" t="s">
        <v>110</v>
      </c>
      <c r="E82" s="130" t="s">
        <v>466</v>
      </c>
      <c r="F82" s="131" t="s">
        <v>467</v>
      </c>
      <c r="G82" s="132" t="s">
        <v>461</v>
      </c>
      <c r="H82" s="168"/>
      <c r="I82" s="134"/>
      <c r="J82" s="135">
        <f t="shared" si="0"/>
        <v>0</v>
      </c>
      <c r="K82" s="131" t="s">
        <v>114</v>
      </c>
      <c r="L82" s="26"/>
      <c r="M82" s="136" t="s">
        <v>1</v>
      </c>
      <c r="N82" s="137" t="s">
        <v>37</v>
      </c>
      <c r="O82" s="45"/>
      <c r="P82" s="138">
        <f t="shared" si="1"/>
        <v>0</v>
      </c>
      <c r="Q82" s="138">
        <v>0</v>
      </c>
      <c r="R82" s="138">
        <f t="shared" si="2"/>
        <v>0</v>
      </c>
      <c r="S82" s="138">
        <v>0</v>
      </c>
      <c r="T82" s="139">
        <f t="shared" si="3"/>
        <v>0</v>
      </c>
      <c r="AR82" s="12" t="s">
        <v>121</v>
      </c>
      <c r="AT82" s="12" t="s">
        <v>110</v>
      </c>
      <c r="AU82" s="12" t="s">
        <v>66</v>
      </c>
      <c r="AY82" s="12" t="s">
        <v>108</v>
      </c>
      <c r="BE82" s="140">
        <f t="shared" si="4"/>
        <v>0</v>
      </c>
      <c r="BF82" s="140">
        <f t="shared" si="5"/>
        <v>0</v>
      </c>
      <c r="BG82" s="140">
        <f t="shared" si="6"/>
        <v>0</v>
      </c>
      <c r="BH82" s="140">
        <f t="shared" si="7"/>
        <v>0</v>
      </c>
      <c r="BI82" s="140">
        <f t="shared" si="8"/>
        <v>0</v>
      </c>
      <c r="BJ82" s="12" t="s">
        <v>74</v>
      </c>
      <c r="BK82" s="140">
        <f t="shared" si="9"/>
        <v>0</v>
      </c>
      <c r="BL82" s="12" t="s">
        <v>121</v>
      </c>
      <c r="BM82" s="12" t="s">
        <v>468</v>
      </c>
    </row>
    <row r="83" spans="2:65" s="1" customFormat="1" ht="16.5" customHeight="1">
      <c r="B83" s="128"/>
      <c r="C83" s="129" t="s">
        <v>120</v>
      </c>
      <c r="D83" s="129" t="s">
        <v>110</v>
      </c>
      <c r="E83" s="130" t="s">
        <v>469</v>
      </c>
      <c r="F83" s="131" t="s">
        <v>470</v>
      </c>
      <c r="G83" s="132" t="s">
        <v>461</v>
      </c>
      <c r="H83" s="168"/>
      <c r="I83" s="134"/>
      <c r="J83" s="135">
        <f t="shared" si="0"/>
        <v>0</v>
      </c>
      <c r="K83" s="131" t="s">
        <v>114</v>
      </c>
      <c r="L83" s="26"/>
      <c r="M83" s="136" t="s">
        <v>1</v>
      </c>
      <c r="N83" s="137" t="s">
        <v>37</v>
      </c>
      <c r="O83" s="45"/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AR83" s="12" t="s">
        <v>121</v>
      </c>
      <c r="AT83" s="12" t="s">
        <v>110</v>
      </c>
      <c r="AU83" s="12" t="s">
        <v>66</v>
      </c>
      <c r="AY83" s="12" t="s">
        <v>108</v>
      </c>
      <c r="BE83" s="140">
        <f t="shared" si="4"/>
        <v>0</v>
      </c>
      <c r="BF83" s="140">
        <f t="shared" si="5"/>
        <v>0</v>
      </c>
      <c r="BG83" s="140">
        <f t="shared" si="6"/>
        <v>0</v>
      </c>
      <c r="BH83" s="140">
        <f t="shared" si="7"/>
        <v>0</v>
      </c>
      <c r="BI83" s="140">
        <f t="shared" si="8"/>
        <v>0</v>
      </c>
      <c r="BJ83" s="12" t="s">
        <v>74</v>
      </c>
      <c r="BK83" s="140">
        <f t="shared" si="9"/>
        <v>0</v>
      </c>
      <c r="BL83" s="12" t="s">
        <v>121</v>
      </c>
      <c r="BM83" s="12" t="s">
        <v>471</v>
      </c>
    </row>
    <row r="84" spans="2:65" s="1" customFormat="1" ht="33.75" customHeight="1">
      <c r="B84" s="128"/>
      <c r="C84" s="129" t="s">
        <v>149</v>
      </c>
      <c r="D84" s="129" t="s">
        <v>110</v>
      </c>
      <c r="E84" s="130" t="s">
        <v>472</v>
      </c>
      <c r="F84" s="131" t="s">
        <v>473</v>
      </c>
      <c r="G84" s="132" t="s">
        <v>461</v>
      </c>
      <c r="H84" s="168"/>
      <c r="I84" s="134"/>
      <c r="J84" s="135">
        <f t="shared" si="0"/>
        <v>0</v>
      </c>
      <c r="K84" s="131" t="s">
        <v>114</v>
      </c>
      <c r="L84" s="26"/>
      <c r="M84" s="136" t="s">
        <v>1</v>
      </c>
      <c r="N84" s="137" t="s">
        <v>37</v>
      </c>
      <c r="O84" s="45"/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AR84" s="12" t="s">
        <v>121</v>
      </c>
      <c r="AT84" s="12" t="s">
        <v>110</v>
      </c>
      <c r="AU84" s="12" t="s">
        <v>66</v>
      </c>
      <c r="AY84" s="12" t="s">
        <v>108</v>
      </c>
      <c r="BE84" s="140">
        <f t="shared" si="4"/>
        <v>0</v>
      </c>
      <c r="BF84" s="140">
        <f t="shared" si="5"/>
        <v>0</v>
      </c>
      <c r="BG84" s="140">
        <f t="shared" si="6"/>
        <v>0</v>
      </c>
      <c r="BH84" s="140">
        <f t="shared" si="7"/>
        <v>0</v>
      </c>
      <c r="BI84" s="140">
        <f t="shared" si="8"/>
        <v>0</v>
      </c>
      <c r="BJ84" s="12" t="s">
        <v>74</v>
      </c>
      <c r="BK84" s="140">
        <f t="shared" si="9"/>
        <v>0</v>
      </c>
      <c r="BL84" s="12" t="s">
        <v>121</v>
      </c>
      <c r="BM84" s="12" t="s">
        <v>474</v>
      </c>
    </row>
    <row r="85" spans="2:65" s="1" customFormat="1" ht="22.5" customHeight="1">
      <c r="B85" s="128"/>
      <c r="C85" s="129" t="s">
        <v>154</v>
      </c>
      <c r="D85" s="129" t="s">
        <v>110</v>
      </c>
      <c r="E85" s="130" t="s">
        <v>475</v>
      </c>
      <c r="F85" s="131" t="s">
        <v>476</v>
      </c>
      <c r="G85" s="132" t="s">
        <v>461</v>
      </c>
      <c r="H85" s="168"/>
      <c r="I85" s="134"/>
      <c r="J85" s="135">
        <f t="shared" si="0"/>
        <v>0</v>
      </c>
      <c r="K85" s="131" t="s">
        <v>114</v>
      </c>
      <c r="L85" s="26"/>
      <c r="M85" s="166" t="s">
        <v>1</v>
      </c>
      <c r="N85" s="167" t="s">
        <v>37</v>
      </c>
      <c r="O85" s="156"/>
      <c r="P85" s="157">
        <f t="shared" si="1"/>
        <v>0</v>
      </c>
      <c r="Q85" s="157">
        <v>0</v>
      </c>
      <c r="R85" s="157">
        <f t="shared" si="2"/>
        <v>0</v>
      </c>
      <c r="S85" s="157">
        <v>0</v>
      </c>
      <c r="T85" s="158">
        <f t="shared" si="3"/>
        <v>0</v>
      </c>
      <c r="AR85" s="12" t="s">
        <v>121</v>
      </c>
      <c r="AT85" s="12" t="s">
        <v>110</v>
      </c>
      <c r="AU85" s="12" t="s">
        <v>66</v>
      </c>
      <c r="AY85" s="12" t="s">
        <v>108</v>
      </c>
      <c r="BE85" s="140">
        <f t="shared" si="4"/>
        <v>0</v>
      </c>
      <c r="BF85" s="140">
        <f t="shared" si="5"/>
        <v>0</v>
      </c>
      <c r="BG85" s="140">
        <f t="shared" si="6"/>
        <v>0</v>
      </c>
      <c r="BH85" s="140">
        <f t="shared" si="7"/>
        <v>0</v>
      </c>
      <c r="BI85" s="140">
        <f t="shared" si="8"/>
        <v>0</v>
      </c>
      <c r="BJ85" s="12" t="s">
        <v>74</v>
      </c>
      <c r="BK85" s="140">
        <f t="shared" si="9"/>
        <v>0</v>
      </c>
      <c r="BL85" s="12" t="s">
        <v>121</v>
      </c>
      <c r="BM85" s="12" t="s">
        <v>477</v>
      </c>
    </row>
    <row r="86" spans="2:65" s="1" customFormat="1" ht="6.95" customHeight="1">
      <c r="B86" s="35"/>
      <c r="C86" s="36"/>
      <c r="D86" s="36"/>
      <c r="E86" s="36"/>
      <c r="F86" s="36"/>
      <c r="G86" s="36"/>
      <c r="H86" s="36"/>
      <c r="I86" s="96"/>
      <c r="J86" s="36"/>
      <c r="K86" s="36"/>
      <c r="L86" s="26"/>
    </row>
  </sheetData>
  <autoFilter ref="C78:K85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Elektromontáže</vt:lpstr>
      <vt:lpstr>02 - Zemní práce</vt:lpstr>
      <vt:lpstr>03 - VON</vt:lpstr>
      <vt:lpstr>'01 - Elektromontáže'!Názvy_tisku</vt:lpstr>
      <vt:lpstr>'02 - Zemní práce'!Názvy_tisku</vt:lpstr>
      <vt:lpstr>'03 - VON'!Názvy_tisku</vt:lpstr>
      <vt:lpstr>'Rekapitulace stavby'!Názvy_tisku</vt:lpstr>
      <vt:lpstr>'01 - Elektromontáže'!Oblast_tisku</vt:lpstr>
      <vt:lpstr>'02 - Zemní práce'!Oblast_tisku</vt:lpstr>
      <vt:lpstr>'03 -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 David</dc:creator>
  <cp:lastModifiedBy>Urbánková Markéta</cp:lastModifiedBy>
  <dcterms:created xsi:type="dcterms:W3CDTF">2019-05-20T07:37:11Z</dcterms:created>
  <dcterms:modified xsi:type="dcterms:W3CDTF">2020-03-12T14:34:30Z</dcterms:modified>
</cp:coreProperties>
</file>